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'FattureTempi'!$A$1:$AI$104</definedName>
  </definedNames>
  <calcPr fullCalcOnLoad="1"/>
</workbook>
</file>

<file path=xl/sharedStrings.xml><?xml version="1.0" encoding="utf-8"?>
<sst xmlns="http://schemas.openxmlformats.org/spreadsheetml/2006/main" count="849" uniqueCount="280">
  <si>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</si>
  <si>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</si>
  <si>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</si>
  <si>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</si>
  <si>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</si>
  <si>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</si>
  <si>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</si>
  <si>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</si>
  <si>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</si>
  <si>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</si>
  <si>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</si>
  <si>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</si>
  <si>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</si>
  <si>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</si>
  <si>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</si>
  <si>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</si>
  <si>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</si>
  <si>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</si>
  <si>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</si>
  <si>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</si>
  <si>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</si>
  <si>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</si>
  <si>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</si>
  <si>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</si>
  <si>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</si>
  <si>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</si>
  <si>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</si>
  <si>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</si>
  <si>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</si>
  <si>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</si>
  <si>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</si>
  <si>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</si>
  <si>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</si>
  <si>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</si>
  <si>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</si>
  <si>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</si>
  <si>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</si>
  <si>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</si>
  <si>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</si>
  <si>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</si>
  <si>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</si>
  <si>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</si>
  <si>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</si>
  <si>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</si>
  <si>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</si>
  <si>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</si>
  <si>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</si>
  <si>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</si>
  <si>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</si>
  <si>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</si>
  <si>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</si>
  <si>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</si>
  <si>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</si>
  <si>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</si>
  <si>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</si>
  <si>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</si>
  <si>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</si>
  <si>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</si>
  <si>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</si>
  <si>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</si>
  <si>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</si>
  <si>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</si>
  <si>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</si>
  <si>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</si>
  <si>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</si>
  <si>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</si>
  <si>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</si>
  <si>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</si>
  <si>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</si>
  <si>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</si>
  <si>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</si>
  <si>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</si>
  <si>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</si>
  <si>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Pramollo</t>
  </si>
  <si>
    <t>Tempestività dei Pagamenti - Elenco Fatture Pagate - Periodo 01/07/2018 - 30/09/2018</t>
  </si>
  <si>
    <t>23/07/2018</t>
  </si>
  <si>
    <t>1/2018/10</t>
  </si>
  <si>
    <t>03/07/2018</t>
  </si>
  <si>
    <t>AUTORIZZAZIONE ALLA COSTITUZIONE IN GIUDIZIO AVANTI AL TRIBUNALE DI TORINO NELLA CAUSA INTENTATA DAL SIG. GIAIME ALESSANDRO E CONFERIMENTO INCARICO DI ASSISTENZA LEGALE [Ex.Imp. 2017/363] (Somma Impegnate nell'Esercizio 2017 da riscrivere nell'Esercizio 2</t>
  </si>
  <si>
    <t>SI</t>
  </si>
  <si>
    <t>Z5420ABB5E</t>
  </si>
  <si>
    <t>04/07/2018</t>
  </si>
  <si>
    <t>Avv. Luigi Gili</t>
  </si>
  <si>
    <t>11831630014</t>
  </si>
  <si>
    <t>GLILGU68B04L219F</t>
  </si>
  <si>
    <t>*</t>
  </si>
  <si>
    <t>19/07/2018</t>
  </si>
  <si>
    <t>03/08/2018</t>
  </si>
  <si>
    <t>07/08/2018</t>
  </si>
  <si>
    <t>FATTPA 16_18</t>
  </si>
  <si>
    <t>30/06/2018</t>
  </si>
  <si>
    <t>ASSUNZIONE IMPEGNO DI SPESA PER TRASPORTO SCOLASTICO PERIODO GENNAIO-GIUGNO 2018. CIG</t>
  </si>
  <si>
    <t>ZB522C51C0</t>
  </si>
  <si>
    <t>27/07/2018</t>
  </si>
  <si>
    <t>AUTONOLEGGIO BOBBA ROBERTO</t>
  </si>
  <si>
    <t>06525930019</t>
  </si>
  <si>
    <t>BBBRRT63D15G674R</t>
  </si>
  <si>
    <t>09/08/2018</t>
  </si>
  <si>
    <t>30/07/2018</t>
  </si>
  <si>
    <t>1830028037</t>
  </si>
  <si>
    <t>ASSUNZIONE IMPEGNO DI SEPSA PER FORNITURA ENERGIA ELETTRICA ANNO 2018 -  ILLUMINAZIONE PUBBLICA</t>
  </si>
  <si>
    <t>Z99226B995</t>
  </si>
  <si>
    <t>ENEL SOLE AREA TERRITORIALE  TORINO</t>
  </si>
  <si>
    <t>05999811002</t>
  </si>
  <si>
    <t>02322600541</t>
  </si>
  <si>
    <t>19/08/2018</t>
  </si>
  <si>
    <t>00541/12</t>
  </si>
  <si>
    <t>31/07/2018</t>
  </si>
  <si>
    <t>AFFIDAMENTO INACARICO ALLA DITTA ENTIREV PER SEI GIORNATE FORMATIVE SULL'UTILIZZO DEL PROGRAMMA SISCOM PIRANHA, GESTIONE TRIBUTI E AGGIORNAMENTO BANCA DATI IMU. CIG Z9D2299EEA</t>
  </si>
  <si>
    <t>Z9D2299EEA</t>
  </si>
  <si>
    <t>01/08/2018</t>
  </si>
  <si>
    <t>ENTI REV S.R.L.</t>
  </si>
  <si>
    <t>02037190044</t>
  </si>
  <si>
    <t>29/09/2018</t>
  </si>
  <si>
    <t>66/PA</t>
  </si>
  <si>
    <t>IMPEGNO DI SPESA PER ASSISTENZA TECNICA FOTOCOPIATRICE RICOCH AFICIO MP2000 ANNO 2017. CIG_______</t>
  </si>
  <si>
    <t>Z8B226B8C0</t>
  </si>
  <si>
    <t>12/07/2018</t>
  </si>
  <si>
    <t>G.M.G. s.n.c.</t>
  </si>
  <si>
    <t>08989840015</t>
  </si>
  <si>
    <t>11/08/2018</t>
  </si>
  <si>
    <t>8718259106</t>
  </si>
  <si>
    <t>Fattura Elettronica relativa all'Identificativo Rendiconto 2098308040</t>
  </si>
  <si>
    <t>Z4C226B870</t>
  </si>
  <si>
    <t>Poste Italiane S.p.A. - Società con socio unico</t>
  </si>
  <si>
    <t>01114601006</t>
  </si>
  <si>
    <t>97103880585</t>
  </si>
  <si>
    <t>30/08/2018</t>
  </si>
  <si>
    <t>1800013611-PA</t>
  </si>
  <si>
    <t>13/07/2018</t>
  </si>
  <si>
    <t>Bolletta Servizio Idrico relativa al periodo 01/01/2018 - 30/06/2018</t>
  </si>
  <si>
    <t>ZA422C5212</t>
  </si>
  <si>
    <t>16/07/2018</t>
  </si>
  <si>
    <t>SMAT SPA</t>
  </si>
  <si>
    <t>07937540016</t>
  </si>
  <si>
    <t/>
  </si>
  <si>
    <t>27/08/2018</t>
  </si>
  <si>
    <t>1800013612-PA</t>
  </si>
  <si>
    <t>1800013613-PA</t>
  </si>
  <si>
    <t>1800013614-PA</t>
  </si>
  <si>
    <t>1800013615-PA</t>
  </si>
  <si>
    <t>1800013616-PA</t>
  </si>
  <si>
    <t>8A00501086</t>
  </si>
  <si>
    <t>09/07/2018</t>
  </si>
  <si>
    <t>4BIM 2018</t>
  </si>
  <si>
    <t>Z0D226B820</t>
  </si>
  <si>
    <t>TELECOM</t>
  </si>
  <si>
    <t>00471850016</t>
  </si>
  <si>
    <t>16/08/2018</t>
  </si>
  <si>
    <t>7X02977623</t>
  </si>
  <si>
    <t>Z21226B6A7</t>
  </si>
  <si>
    <t>20/07/2018</t>
  </si>
  <si>
    <t>20/08/2018</t>
  </si>
  <si>
    <t>6 / 1712 / 2018</t>
  </si>
  <si>
    <t>FATTURA</t>
  </si>
  <si>
    <t>Z801E55048</t>
  </si>
  <si>
    <t>A.L.M.A.</t>
  </si>
  <si>
    <t>00572290047</t>
  </si>
  <si>
    <t>02/09/2018</t>
  </si>
  <si>
    <t>184015681</t>
  </si>
  <si>
    <t>ASSUNZIONE IMPEGNO DI SEPSA PER FORNITURA ENERGIA ELETTRICA ANNO 2018 -  ILLUMINAZIONE IMMOBILI COMUNALI</t>
  </si>
  <si>
    <t>Z5A226B84A</t>
  </si>
  <si>
    <t>06/07/2018</t>
  </si>
  <si>
    <t>Energrid SpA</t>
  </si>
  <si>
    <t>08600990017</t>
  </si>
  <si>
    <t>21/07/2018</t>
  </si>
  <si>
    <t>184019723</t>
  </si>
  <si>
    <t>06/08/2018</t>
  </si>
  <si>
    <t>23/08/2018</t>
  </si>
  <si>
    <t>184015735</t>
  </si>
  <si>
    <t>184019282</t>
  </si>
  <si>
    <t>184017144</t>
  </si>
  <si>
    <t>184019114</t>
  </si>
  <si>
    <t>FATTPA_13_18</t>
  </si>
  <si>
    <t>abbonamenti maggio-giugno</t>
  </si>
  <si>
    <t>29/08/2018</t>
  </si>
  <si>
    <t>19/09/2018</t>
  </si>
  <si>
    <t>32</t>
  </si>
  <si>
    <t>14/08/2018</t>
  </si>
  <si>
    <t>REDAZIONE STUDIO DI REVISIONE DEI COMPRENSORI PASCOLIVI COMUNALI (REVISIONE DI CARICHI E TARIFFE). ACCONTO 20%</t>
  </si>
  <si>
    <t>ZD3212DCD1</t>
  </si>
  <si>
    <t>STUDIO TECNICO FORESTALE  DOTT. BERTEA- CLAPIER-CLAUCO</t>
  </si>
  <si>
    <t>05776450016</t>
  </si>
  <si>
    <t>17/10/2018</t>
  </si>
  <si>
    <t>13</t>
  </si>
  <si>
    <t>vendita materiale edile</t>
  </si>
  <si>
    <t>Z7424448AC</t>
  </si>
  <si>
    <t>08/08/2018</t>
  </si>
  <si>
    <t>EDILPEROSA SAS DI TALMON GIORGIO &amp; C.</t>
  </si>
  <si>
    <t>02376100018</t>
  </si>
  <si>
    <t>07/09/2018</t>
  </si>
  <si>
    <t>33/P</t>
  </si>
  <si>
    <t>FATTURA P.A.</t>
  </si>
  <si>
    <t>Z9624AEE20</t>
  </si>
  <si>
    <t>EDIL MATERIALI DI VACCHIATO FLORIANA E FABRIZIO</t>
  </si>
  <si>
    <t>06574820012</t>
  </si>
  <si>
    <t>30/09/2018</t>
  </si>
  <si>
    <t>11/09/2018</t>
  </si>
  <si>
    <t>10/08/2018</t>
  </si>
  <si>
    <t>IMPEGNO DI SPESA ACQUISTO GASOLIO DA AUTOTRAZIONE PER I MEZZI SGOMBRANEVE, SERVIZIO TRASPORTO SCOLASTICO E INTERVENTI DI PROTEZIONE CIVILE.</t>
  </si>
  <si>
    <t>Z3624AE3F0</t>
  </si>
  <si>
    <t>10/09/2018</t>
  </si>
  <si>
    <t>LA COMBUSTOIL DI VIGNETTA E GUGLIELMONE</t>
  </si>
  <si>
    <t>00480120013</t>
  </si>
  <si>
    <t>25/09/2018</t>
  </si>
  <si>
    <t>10/10/2018</t>
  </si>
  <si>
    <t>Z0724AE404</t>
  </si>
  <si>
    <t>Z9924AE426</t>
  </si>
  <si>
    <t>8718289208</t>
  </si>
  <si>
    <t>31/08/2018</t>
  </si>
  <si>
    <t>Fattura Elettronica relativa all'Identificativo Rendiconto 2098773856</t>
  </si>
  <si>
    <t>03/09/2018</t>
  </si>
  <si>
    <t>184020823</t>
  </si>
  <si>
    <t>04/09/2018</t>
  </si>
  <si>
    <t>05/09/2018</t>
  </si>
  <si>
    <t>20/09/2018</t>
  </si>
  <si>
    <t>184021075</t>
  </si>
  <si>
    <t>184020954</t>
  </si>
  <si>
    <t>ZC2226B9D9</t>
  </si>
  <si>
    <t>18/09/2018</t>
  </si>
  <si>
    <t>8A00675214</t>
  </si>
  <si>
    <t>5BIM 2018</t>
  </si>
  <si>
    <t>15/10/2018</t>
  </si>
  <si>
    <t>2</t>
  </si>
  <si>
    <t>12/09/2018</t>
  </si>
  <si>
    <t>AFFIDAMENTO INCARICO PER FORNITURA SOFFIATORE SPALLEGGIATO ALLA DITTA COLLINO ALDO DI PINEROLO.</t>
  </si>
  <si>
    <t>Z5324C2195</t>
  </si>
  <si>
    <t>24/09/2018</t>
  </si>
  <si>
    <t>COLLINO ALDO DI COLLINO RENATO E MARCO S.N.C.</t>
  </si>
  <si>
    <t>06569140012</t>
  </si>
  <si>
    <t>24/10/2018</t>
  </si>
  <si>
    <t>3/PA</t>
  </si>
  <si>
    <t>AFFIDAMENTO INCARICO PER LO SVOLGIMENTO DI ATTIVITA' ISTRUTTORIA IN MATERIA DI EDILIZIA PRIVATA E PUBBLICA  PER L'ANNO 2018.</t>
  </si>
  <si>
    <t>ZFA21E870D</t>
  </si>
  <si>
    <t>STUDIO TECNICO CERATO</t>
  </si>
  <si>
    <t>06453050012</t>
  </si>
  <si>
    <t>21/09/2018</t>
  </si>
  <si>
    <t>TOTALI FATTURE:</t>
  </si>
  <si>
    <t>IND. TEMPESTIVITA' FATTURE:</t>
  </si>
  <si>
    <t>Tempestività dei Pagamenti - Elenco Mandati senza Fatture - Periodo 01/07/2018 - 30/09/2018</t>
  </si>
  <si>
    <t>CONSORZIO ACEA PINEROLESE</t>
  </si>
  <si>
    <t>ASSUNZIONE IMPEGNO DI SPESA PER SERVIZIO IGIENE AMBIENTALE. aprile maggio</t>
  </si>
  <si>
    <t>Z9F226B93D</t>
  </si>
  <si>
    <t>ASSUNZIONE IMPEGNO DI SPESA PER SERVIZIO IGIENE AMBIENTALE. CIG</t>
  </si>
  <si>
    <t>COSTANTIN RENZO</t>
  </si>
  <si>
    <t>INDENNITA' DI CARICA</t>
  </si>
  <si>
    <t>A.I.B E P.C DI PINASCA</t>
  </si>
  <si>
    <t>INTERVENTO RIMOZIONE ALVEARE</t>
  </si>
  <si>
    <t>Z6824982B8</t>
  </si>
  <si>
    <t>CASSA DD. PP. ROMA A MEZZO TESORERIA PROVINCIALE DELLO STATO DI TORINO</t>
  </si>
  <si>
    <t>(SD) - ADDEBITO DIRETTO SEPA</t>
  </si>
  <si>
    <t>BANCA SELLA BIELLA DIP. SAN GERMANO CHISONE</t>
  </si>
  <si>
    <t>spese e bolli</t>
  </si>
  <si>
    <t>ASSEGNI PER INDENNITA AGOSTO</t>
  </si>
  <si>
    <t>CROCE VERDE DI PORTE</t>
  </si>
  <si>
    <t>ASSUNZIONE IMPEGNO DI SPESAPER AFFIDAMENTO INCARICO ALLA CROCE VERDE DI PORTE PER SERVIZIO DI ASSISTENZA A MANIFESTAZIONI SPORTIVE. CIG Z2C22CA471</t>
  </si>
  <si>
    <t>Z2C22CA471</t>
  </si>
  <si>
    <t>COMUNITA' MONTANA DEL PINEROLESE</t>
  </si>
  <si>
    <t>SERVIZIO TRASPORTO SCOLASTICO 2013</t>
  </si>
  <si>
    <t>Z0F0897C02</t>
  </si>
  <si>
    <t>SERVIZIO TRASPORTO SCOLASTICO 2013-2014-2015</t>
  </si>
  <si>
    <t>Z980E897A8</t>
  </si>
  <si>
    <t>AFFIDAMENTO INCARICO PER SERVIZIO RITIRO RIFIUTI ABBANDONATI A TERRA C/O ECOPUNTO DI RUE</t>
  </si>
  <si>
    <t>Z5C22E96B6</t>
  </si>
  <si>
    <t>GAY LORENA - ECONOMO COMUNALE</t>
  </si>
  <si>
    <t>spese bollo</t>
  </si>
  <si>
    <t>GALLIANO E TOSEL - agenti allianz spa</t>
  </si>
  <si>
    <t>ASSUNZIONE IMPEGNO DI SPESA PER POLIZZA AUTOMOBILE DI PROPRIETA' COMUNALE AD USO TRASPOSRTO SCOLASTICO. CIG Z7424BEABF.</t>
  </si>
  <si>
    <t>Z7424BEABF</t>
  </si>
  <si>
    <t>17/09/2018</t>
  </si>
  <si>
    <t>ASSUNZIONE IMPEGNO DI SPESA PER POLIZZA AUTOMOBILE DI PROPRIETA' COMUNALE AD USO TRASPOSRTO SCOLASTICO. CIG Z1E24F0E1A.</t>
  </si>
  <si>
    <t>Z1E24F0E1A</t>
  </si>
  <si>
    <t>ASSUNZIONE IMPEGNO DI SPESA PER POLIZZA INORTUNIO GUIDA. CIG Z7424E3BEE</t>
  </si>
  <si>
    <t>Z7424E3BEE</t>
  </si>
  <si>
    <t>INDENNITA' MESE DI OTTOBRE</t>
  </si>
  <si>
    <t>(CO) - RECUPERO BOLLI GIORNALE DI CASSA ADDEBITATI A ENTI DI TESORERIA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</si>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</sst>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2"/>
  <sheetViews>
    <sheetView showGridLines="0" tabSelected="1" zoomScalePageLayoutView="0" workbookViewId="0" topLeftCell="H19">
      <selection activeCell="AD11" sqref="AD1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94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1107.47</v>
      </c>
      <c r="H8" s="112">
        <v>199.71</v>
      </c>
      <c r="I8" s="143" t="s">
        <v>79</v>
      </c>
      <c r="J8" s="112">
        <f>IF(I8="SI",G8-H8,G8)</f>
        <v>907.76</v>
      </c>
      <c r="K8" s="195" t="s">
        <v>80</v>
      </c>
      <c r="L8" s="108">
        <v>2018</v>
      </c>
      <c r="M8" s="108">
        <v>2101</v>
      </c>
      <c r="N8" s="109" t="s">
        <v>81</v>
      </c>
      <c r="O8" s="111" t="s">
        <v>82</v>
      </c>
      <c r="P8" s="109" t="s">
        <v>83</v>
      </c>
      <c r="Q8" s="109" t="s">
        <v>84</v>
      </c>
      <c r="R8" s="108" t="s">
        <v>85</v>
      </c>
      <c r="S8" s="111" t="s">
        <v>85</v>
      </c>
      <c r="T8" s="108">
        <v>1010203</v>
      </c>
      <c r="U8" s="108">
        <v>140</v>
      </c>
      <c r="V8" s="108">
        <v>25</v>
      </c>
      <c r="W8" s="108">
        <v>1</v>
      </c>
      <c r="X8" s="113">
        <v>2018</v>
      </c>
      <c r="Y8" s="113">
        <v>121</v>
      </c>
      <c r="Z8" s="113">
        <v>0</v>
      </c>
      <c r="AA8" s="114" t="s">
        <v>86</v>
      </c>
      <c r="AB8" s="108">
        <v>294</v>
      </c>
      <c r="AC8" s="109" t="s">
        <v>75</v>
      </c>
      <c r="AD8" s="196" t="s">
        <v>87</v>
      </c>
      <c r="AE8" s="196" t="s">
        <v>75</v>
      </c>
      <c r="AF8" s="197">
        <f>AE8-AD8</f>
        <v>-11</v>
      </c>
      <c r="AG8" s="198">
        <f>IF(AI8="SI",0,J8)</f>
        <v>907.76</v>
      </c>
      <c r="AH8" s="199">
        <f>AG8*AF8</f>
        <v>-9985.36</v>
      </c>
      <c r="AI8" s="200"/>
    </row>
    <row r="9" spans="1:35" ht="15">
      <c r="A9" s="108">
        <v>2018</v>
      </c>
      <c r="B9" s="108">
        <v>96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148.12</v>
      </c>
      <c r="H9" s="112">
        <v>0</v>
      </c>
      <c r="I9" s="143" t="s">
        <v>79</v>
      </c>
      <c r="J9" s="112">
        <f>IF(I9="SI",G9-H9,G9)</f>
        <v>148.12</v>
      </c>
      <c r="K9" s="195" t="s">
        <v>92</v>
      </c>
      <c r="L9" s="108">
        <v>2018</v>
      </c>
      <c r="M9" s="108">
        <v>2387</v>
      </c>
      <c r="N9" s="109" t="s">
        <v>93</v>
      </c>
      <c r="O9" s="111" t="s">
        <v>94</v>
      </c>
      <c r="P9" s="109" t="s">
        <v>95</v>
      </c>
      <c r="Q9" s="109" t="s">
        <v>96</v>
      </c>
      <c r="R9" s="108" t="s">
        <v>85</v>
      </c>
      <c r="S9" s="111" t="s">
        <v>85</v>
      </c>
      <c r="T9" s="108">
        <v>1040503</v>
      </c>
      <c r="U9" s="108">
        <v>1900</v>
      </c>
      <c r="V9" s="108">
        <v>10</v>
      </c>
      <c r="W9" s="108">
        <v>1</v>
      </c>
      <c r="X9" s="113">
        <v>2018</v>
      </c>
      <c r="Y9" s="113">
        <v>87</v>
      </c>
      <c r="Z9" s="113">
        <v>0</v>
      </c>
      <c r="AA9" s="114" t="s">
        <v>97</v>
      </c>
      <c r="AB9" s="108">
        <v>325</v>
      </c>
      <c r="AC9" s="109" t="s">
        <v>97</v>
      </c>
      <c r="AD9" s="196" t="s">
        <v>98</v>
      </c>
      <c r="AE9" s="196" t="s">
        <v>97</v>
      </c>
      <c r="AF9" s="197">
        <f>AE9-AD9</f>
        <v>10</v>
      </c>
      <c r="AG9" s="198">
        <f>IF(AI9="SI",0,J9)</f>
        <v>148.12</v>
      </c>
      <c r="AH9" s="199">
        <f>AG9*AF9</f>
        <v>1481.2</v>
      </c>
      <c r="AI9" s="200"/>
    </row>
    <row r="10" spans="1:35" ht="15">
      <c r="A10" s="108">
        <v>2018</v>
      </c>
      <c r="B10" s="108">
        <v>97</v>
      </c>
      <c r="C10" s="109" t="s">
        <v>88</v>
      </c>
      <c r="D10" s="194" t="s">
        <v>99</v>
      </c>
      <c r="E10" s="109" t="s">
        <v>90</v>
      </c>
      <c r="F10" s="111" t="s">
        <v>100</v>
      </c>
      <c r="G10" s="112">
        <v>222.47</v>
      </c>
      <c r="H10" s="112">
        <v>40.12</v>
      </c>
      <c r="I10" s="143" t="s">
        <v>79</v>
      </c>
      <c r="J10" s="112">
        <f>IF(I10="SI",G10-H10,G10)</f>
        <v>182.35</v>
      </c>
      <c r="K10" s="195" t="s">
        <v>101</v>
      </c>
      <c r="L10" s="108">
        <v>2018</v>
      </c>
      <c r="M10" s="108">
        <v>2100</v>
      </c>
      <c r="N10" s="109" t="s">
        <v>81</v>
      </c>
      <c r="O10" s="111" t="s">
        <v>102</v>
      </c>
      <c r="P10" s="109" t="s">
        <v>103</v>
      </c>
      <c r="Q10" s="109" t="s">
        <v>104</v>
      </c>
      <c r="R10" s="108" t="s">
        <v>85</v>
      </c>
      <c r="S10" s="111" t="s">
        <v>85</v>
      </c>
      <c r="T10" s="108">
        <v>1080203</v>
      </c>
      <c r="U10" s="108">
        <v>2890</v>
      </c>
      <c r="V10" s="108">
        <v>5</v>
      </c>
      <c r="W10" s="108">
        <v>1</v>
      </c>
      <c r="X10" s="113">
        <v>2018</v>
      </c>
      <c r="Y10" s="113">
        <v>31</v>
      </c>
      <c r="Z10" s="113">
        <v>0</v>
      </c>
      <c r="AA10" s="114" t="s">
        <v>97</v>
      </c>
      <c r="AB10" s="108">
        <v>326</v>
      </c>
      <c r="AC10" s="109" t="s">
        <v>97</v>
      </c>
      <c r="AD10" s="196" t="s">
        <v>105</v>
      </c>
      <c r="AE10" s="196" t="s">
        <v>97</v>
      </c>
      <c r="AF10" s="197">
        <f>AE10-AD10</f>
        <v>-10</v>
      </c>
      <c r="AG10" s="198">
        <f>IF(AI10="SI",0,J10)</f>
        <v>182.35</v>
      </c>
      <c r="AH10" s="199">
        <f>AG10*AF10</f>
        <v>-1823.5</v>
      </c>
      <c r="AI10" s="200"/>
    </row>
    <row r="11" spans="1:35" ht="15">
      <c r="A11" s="108">
        <v>2018</v>
      </c>
      <c r="B11" s="108">
        <v>98</v>
      </c>
      <c r="C11" s="109" t="s">
        <v>88</v>
      </c>
      <c r="D11" s="194" t="s">
        <v>106</v>
      </c>
      <c r="E11" s="109" t="s">
        <v>107</v>
      </c>
      <c r="F11" s="111" t="s">
        <v>108</v>
      </c>
      <c r="G11" s="112">
        <v>2699.25</v>
      </c>
      <c r="H11" s="112">
        <v>486.75</v>
      </c>
      <c r="I11" s="143" t="s">
        <v>79</v>
      </c>
      <c r="J11" s="112">
        <f>IF(I11="SI",G11-H11,G11)</f>
        <v>2212.5</v>
      </c>
      <c r="K11" s="195" t="s">
        <v>109</v>
      </c>
      <c r="L11" s="108">
        <v>2018</v>
      </c>
      <c r="M11" s="108">
        <v>2441</v>
      </c>
      <c r="N11" s="109" t="s">
        <v>110</v>
      </c>
      <c r="O11" s="111" t="s">
        <v>111</v>
      </c>
      <c r="P11" s="109" t="s">
        <v>112</v>
      </c>
      <c r="Q11" s="109" t="s">
        <v>112</v>
      </c>
      <c r="R11" s="108" t="s">
        <v>85</v>
      </c>
      <c r="S11" s="111" t="s">
        <v>85</v>
      </c>
      <c r="T11" s="108">
        <v>1010403</v>
      </c>
      <c r="U11" s="108">
        <v>360</v>
      </c>
      <c r="V11" s="108">
        <v>2</v>
      </c>
      <c r="W11" s="108">
        <v>1</v>
      </c>
      <c r="X11" s="113">
        <v>2018</v>
      </c>
      <c r="Y11" s="113">
        <v>69</v>
      </c>
      <c r="Z11" s="113">
        <v>0</v>
      </c>
      <c r="AA11" s="114" t="s">
        <v>97</v>
      </c>
      <c r="AB11" s="108">
        <v>329</v>
      </c>
      <c r="AC11" s="109" t="s">
        <v>97</v>
      </c>
      <c r="AD11" s="196" t="s">
        <v>113</v>
      </c>
      <c r="AE11" s="196" t="s">
        <v>97</v>
      </c>
      <c r="AF11" s="197">
        <f>AE11-AD11</f>
        <v>-51</v>
      </c>
      <c r="AG11" s="198">
        <f>IF(AI11="SI",0,J11)</f>
        <v>2212.5</v>
      </c>
      <c r="AH11" s="199">
        <f>AG11*AF11</f>
        <v>-112837.5</v>
      </c>
      <c r="AI11" s="200"/>
    </row>
    <row r="12" spans="1:35" ht="15">
      <c r="A12" s="108">
        <v>2018</v>
      </c>
      <c r="B12" s="108">
        <v>99</v>
      </c>
      <c r="C12" s="109" t="s">
        <v>88</v>
      </c>
      <c r="D12" s="194" t="s">
        <v>114</v>
      </c>
      <c r="E12" s="109" t="s">
        <v>90</v>
      </c>
      <c r="F12" s="111" t="s">
        <v>115</v>
      </c>
      <c r="G12" s="112">
        <v>193.98</v>
      </c>
      <c r="H12" s="112">
        <v>34.98</v>
      </c>
      <c r="I12" s="143" t="s">
        <v>79</v>
      </c>
      <c r="J12" s="112">
        <f>IF(I12="SI",G12-H12,G12)</f>
        <v>159</v>
      </c>
      <c r="K12" s="195" t="s">
        <v>116</v>
      </c>
      <c r="L12" s="108">
        <v>2018</v>
      </c>
      <c r="M12" s="108">
        <v>2203</v>
      </c>
      <c r="N12" s="109" t="s">
        <v>117</v>
      </c>
      <c r="O12" s="111" t="s">
        <v>118</v>
      </c>
      <c r="P12" s="109" t="s">
        <v>119</v>
      </c>
      <c r="Q12" s="109" t="s">
        <v>119</v>
      </c>
      <c r="R12" s="108" t="s">
        <v>85</v>
      </c>
      <c r="S12" s="111" t="s">
        <v>85</v>
      </c>
      <c r="T12" s="108">
        <v>1010203</v>
      </c>
      <c r="U12" s="108">
        <v>140</v>
      </c>
      <c r="V12" s="108">
        <v>10</v>
      </c>
      <c r="W12" s="108">
        <v>8</v>
      </c>
      <c r="X12" s="113">
        <v>2018</v>
      </c>
      <c r="Y12" s="113">
        <v>35</v>
      </c>
      <c r="Z12" s="113">
        <v>0</v>
      </c>
      <c r="AA12" s="114" t="s">
        <v>97</v>
      </c>
      <c r="AB12" s="108">
        <v>330</v>
      </c>
      <c r="AC12" s="109" t="s">
        <v>97</v>
      </c>
      <c r="AD12" s="196" t="s">
        <v>120</v>
      </c>
      <c r="AE12" s="196" t="s">
        <v>97</v>
      </c>
      <c r="AF12" s="197">
        <f>AE12-AD12</f>
        <v>-2</v>
      </c>
      <c r="AG12" s="198">
        <f>IF(AI12="SI",0,J12)</f>
        <v>159</v>
      </c>
      <c r="AH12" s="199">
        <f>AG12*AF12</f>
        <v>-318</v>
      </c>
      <c r="AI12" s="200"/>
    </row>
    <row r="13" spans="1:35" ht="15">
      <c r="A13" s="108">
        <v>2018</v>
      </c>
      <c r="B13" s="108">
        <v>100</v>
      </c>
      <c r="C13" s="109" t="s">
        <v>88</v>
      </c>
      <c r="D13" s="194" t="s">
        <v>121</v>
      </c>
      <c r="E13" s="109" t="s">
        <v>107</v>
      </c>
      <c r="F13" s="111" t="s">
        <v>122</v>
      </c>
      <c r="G13" s="112">
        <v>36.11</v>
      </c>
      <c r="H13" s="112">
        <v>0</v>
      </c>
      <c r="I13" s="143" t="s">
        <v>79</v>
      </c>
      <c r="J13" s="112">
        <f>IF(I13="SI",G13-H13,G13)</f>
        <v>36.11</v>
      </c>
      <c r="K13" s="195" t="s">
        <v>123</v>
      </c>
      <c r="L13" s="108">
        <v>2018</v>
      </c>
      <c r="M13" s="108">
        <v>2440</v>
      </c>
      <c r="N13" s="109" t="s">
        <v>110</v>
      </c>
      <c r="O13" s="111" t="s">
        <v>124</v>
      </c>
      <c r="P13" s="109" t="s">
        <v>125</v>
      </c>
      <c r="Q13" s="109" t="s">
        <v>126</v>
      </c>
      <c r="R13" s="108" t="s">
        <v>85</v>
      </c>
      <c r="S13" s="111" t="s">
        <v>85</v>
      </c>
      <c r="T13" s="108">
        <v>1010203</v>
      </c>
      <c r="U13" s="108">
        <v>140</v>
      </c>
      <c r="V13" s="108">
        <v>10</v>
      </c>
      <c r="W13" s="108">
        <v>4</v>
      </c>
      <c r="X13" s="113">
        <v>2018</v>
      </c>
      <c r="Y13" s="113">
        <v>34</v>
      </c>
      <c r="Z13" s="113">
        <v>0</v>
      </c>
      <c r="AA13" s="114" t="s">
        <v>97</v>
      </c>
      <c r="AB13" s="108">
        <v>331</v>
      </c>
      <c r="AC13" s="109" t="s">
        <v>97</v>
      </c>
      <c r="AD13" s="196" t="s">
        <v>127</v>
      </c>
      <c r="AE13" s="196" t="s">
        <v>97</v>
      </c>
      <c r="AF13" s="197">
        <f>AE13-AD13</f>
        <v>-21</v>
      </c>
      <c r="AG13" s="198">
        <f>IF(AI13="SI",0,J13)</f>
        <v>36.11</v>
      </c>
      <c r="AH13" s="199">
        <f>AG13*AF13</f>
        <v>-758.31</v>
      </c>
      <c r="AI13" s="200"/>
    </row>
    <row r="14" spans="1:35" ht="15">
      <c r="A14" s="108">
        <v>2018</v>
      </c>
      <c r="B14" s="108">
        <v>101</v>
      </c>
      <c r="C14" s="109" t="s">
        <v>88</v>
      </c>
      <c r="D14" s="194" t="s">
        <v>128</v>
      </c>
      <c r="E14" s="109" t="s">
        <v>129</v>
      </c>
      <c r="F14" s="111" t="s">
        <v>130</v>
      </c>
      <c r="G14" s="112">
        <v>6.17</v>
      </c>
      <c r="H14" s="112">
        <v>0.56</v>
      </c>
      <c r="I14" s="143" t="s">
        <v>79</v>
      </c>
      <c r="J14" s="112">
        <f>IF(I14="SI",G14-H14,G14)</f>
        <v>5.609999999999999</v>
      </c>
      <c r="K14" s="195" t="s">
        <v>131</v>
      </c>
      <c r="L14" s="108">
        <v>2018</v>
      </c>
      <c r="M14" s="108">
        <v>2244</v>
      </c>
      <c r="N14" s="109" t="s">
        <v>132</v>
      </c>
      <c r="O14" s="111" t="s">
        <v>133</v>
      </c>
      <c r="P14" s="109" t="s">
        <v>134</v>
      </c>
      <c r="Q14" s="109" t="s">
        <v>135</v>
      </c>
      <c r="R14" s="108" t="s">
        <v>85</v>
      </c>
      <c r="S14" s="111" t="s">
        <v>85</v>
      </c>
      <c r="T14" s="108">
        <v>1010203</v>
      </c>
      <c r="U14" s="108">
        <v>140</v>
      </c>
      <c r="V14" s="108">
        <v>10</v>
      </c>
      <c r="W14" s="108">
        <v>9</v>
      </c>
      <c r="X14" s="113">
        <v>2018</v>
      </c>
      <c r="Y14" s="113">
        <v>88</v>
      </c>
      <c r="Z14" s="113">
        <v>0</v>
      </c>
      <c r="AA14" s="114" t="s">
        <v>97</v>
      </c>
      <c r="AB14" s="108">
        <v>332</v>
      </c>
      <c r="AC14" s="109" t="s">
        <v>97</v>
      </c>
      <c r="AD14" s="196" t="s">
        <v>136</v>
      </c>
      <c r="AE14" s="196" t="s">
        <v>97</v>
      </c>
      <c r="AF14" s="197">
        <f>AE14-AD14</f>
        <v>-18</v>
      </c>
      <c r="AG14" s="198">
        <f>IF(AI14="SI",0,J14)</f>
        <v>5.609999999999999</v>
      </c>
      <c r="AH14" s="199">
        <f>AG14*AF14</f>
        <v>-100.97999999999999</v>
      </c>
      <c r="AI14" s="200"/>
    </row>
    <row r="15" spans="1:35" ht="15">
      <c r="A15" s="108">
        <v>2018</v>
      </c>
      <c r="B15" s="108">
        <v>102</v>
      </c>
      <c r="C15" s="109" t="s">
        <v>88</v>
      </c>
      <c r="D15" s="194" t="s">
        <v>137</v>
      </c>
      <c r="E15" s="109" t="s">
        <v>129</v>
      </c>
      <c r="F15" s="111" t="s">
        <v>130</v>
      </c>
      <c r="G15" s="112">
        <v>8.2</v>
      </c>
      <c r="H15" s="112">
        <v>0.75</v>
      </c>
      <c r="I15" s="143" t="s">
        <v>79</v>
      </c>
      <c r="J15" s="112">
        <f>IF(I15="SI",G15-H15,G15)</f>
        <v>7.449999999999999</v>
      </c>
      <c r="K15" s="195" t="s">
        <v>131</v>
      </c>
      <c r="L15" s="108">
        <v>2018</v>
      </c>
      <c r="M15" s="108">
        <v>2243</v>
      </c>
      <c r="N15" s="109" t="s">
        <v>132</v>
      </c>
      <c r="O15" s="111" t="s">
        <v>133</v>
      </c>
      <c r="P15" s="109" t="s">
        <v>134</v>
      </c>
      <c r="Q15" s="109" t="s">
        <v>135</v>
      </c>
      <c r="R15" s="108" t="s">
        <v>85</v>
      </c>
      <c r="S15" s="111" t="s">
        <v>85</v>
      </c>
      <c r="T15" s="108">
        <v>1010203</v>
      </c>
      <c r="U15" s="108">
        <v>140</v>
      </c>
      <c r="V15" s="108">
        <v>10</v>
      </c>
      <c r="W15" s="108">
        <v>9</v>
      </c>
      <c r="X15" s="113">
        <v>2018</v>
      </c>
      <c r="Y15" s="113">
        <v>88</v>
      </c>
      <c r="Z15" s="113">
        <v>0</v>
      </c>
      <c r="AA15" s="114" t="s">
        <v>97</v>
      </c>
      <c r="AB15" s="108">
        <v>332</v>
      </c>
      <c r="AC15" s="109" t="s">
        <v>97</v>
      </c>
      <c r="AD15" s="196" t="s">
        <v>136</v>
      </c>
      <c r="AE15" s="196" t="s">
        <v>97</v>
      </c>
      <c r="AF15" s="197">
        <f>AE15-AD15</f>
        <v>-18</v>
      </c>
      <c r="AG15" s="198">
        <f>IF(AI15="SI",0,J15)</f>
        <v>7.449999999999999</v>
      </c>
      <c r="AH15" s="199">
        <f>AG15*AF15</f>
        <v>-134.1</v>
      </c>
      <c r="AI15" s="200"/>
    </row>
    <row r="16" spans="1:35" ht="15">
      <c r="A16" s="108">
        <v>2018</v>
      </c>
      <c r="B16" s="108">
        <v>103</v>
      </c>
      <c r="C16" s="109" t="s">
        <v>88</v>
      </c>
      <c r="D16" s="194" t="s">
        <v>138</v>
      </c>
      <c r="E16" s="109" t="s">
        <v>129</v>
      </c>
      <c r="F16" s="111" t="s">
        <v>130</v>
      </c>
      <c r="G16" s="112">
        <v>4.51</v>
      </c>
      <c r="H16" s="112">
        <v>0.41</v>
      </c>
      <c r="I16" s="143" t="s">
        <v>79</v>
      </c>
      <c r="J16" s="112">
        <f>IF(I16="SI",G16-H16,G16)</f>
        <v>4.1</v>
      </c>
      <c r="K16" s="195" t="s">
        <v>131</v>
      </c>
      <c r="L16" s="108">
        <v>2018</v>
      </c>
      <c r="M16" s="108">
        <v>2245</v>
      </c>
      <c r="N16" s="109" t="s">
        <v>132</v>
      </c>
      <c r="O16" s="111" t="s">
        <v>133</v>
      </c>
      <c r="P16" s="109" t="s">
        <v>134</v>
      </c>
      <c r="Q16" s="109" t="s">
        <v>135</v>
      </c>
      <c r="R16" s="108" t="s">
        <v>85</v>
      </c>
      <c r="S16" s="111" t="s">
        <v>85</v>
      </c>
      <c r="T16" s="108">
        <v>1010203</v>
      </c>
      <c r="U16" s="108">
        <v>140</v>
      </c>
      <c r="V16" s="108">
        <v>10</v>
      </c>
      <c r="W16" s="108">
        <v>9</v>
      </c>
      <c r="X16" s="113">
        <v>2018</v>
      </c>
      <c r="Y16" s="113">
        <v>88</v>
      </c>
      <c r="Z16" s="113">
        <v>0</v>
      </c>
      <c r="AA16" s="114" t="s">
        <v>97</v>
      </c>
      <c r="AB16" s="108">
        <v>332</v>
      </c>
      <c r="AC16" s="109" t="s">
        <v>97</v>
      </c>
      <c r="AD16" s="196" t="s">
        <v>136</v>
      </c>
      <c r="AE16" s="196" t="s">
        <v>97</v>
      </c>
      <c r="AF16" s="197">
        <f>AE16-AD16</f>
        <v>-18</v>
      </c>
      <c r="AG16" s="198">
        <f>IF(AI16="SI",0,J16)</f>
        <v>4.1</v>
      </c>
      <c r="AH16" s="199">
        <f>AG16*AF16</f>
        <v>-73.8</v>
      </c>
      <c r="AI16" s="200"/>
    </row>
    <row r="17" spans="1:35" ht="15">
      <c r="A17" s="108">
        <v>2018</v>
      </c>
      <c r="B17" s="108">
        <v>104</v>
      </c>
      <c r="C17" s="109" t="s">
        <v>88</v>
      </c>
      <c r="D17" s="194" t="s">
        <v>139</v>
      </c>
      <c r="E17" s="109" t="s">
        <v>129</v>
      </c>
      <c r="F17" s="111" t="s">
        <v>130</v>
      </c>
      <c r="G17" s="112">
        <v>2.86</v>
      </c>
      <c r="H17" s="112">
        <v>0.26</v>
      </c>
      <c r="I17" s="143" t="s">
        <v>79</v>
      </c>
      <c r="J17" s="112">
        <f>IF(I17="SI",G17-H17,G17)</f>
        <v>2.5999999999999996</v>
      </c>
      <c r="K17" s="195" t="s">
        <v>131</v>
      </c>
      <c r="L17" s="108">
        <v>2018</v>
      </c>
      <c r="M17" s="108">
        <v>2241</v>
      </c>
      <c r="N17" s="109" t="s">
        <v>132</v>
      </c>
      <c r="O17" s="111" t="s">
        <v>133</v>
      </c>
      <c r="P17" s="109" t="s">
        <v>134</v>
      </c>
      <c r="Q17" s="109" t="s">
        <v>135</v>
      </c>
      <c r="R17" s="108" t="s">
        <v>85</v>
      </c>
      <c r="S17" s="111" t="s">
        <v>85</v>
      </c>
      <c r="T17" s="108">
        <v>1010203</v>
      </c>
      <c r="U17" s="108">
        <v>140</v>
      </c>
      <c r="V17" s="108">
        <v>10</v>
      </c>
      <c r="W17" s="108">
        <v>9</v>
      </c>
      <c r="X17" s="113">
        <v>2018</v>
      </c>
      <c r="Y17" s="113">
        <v>88</v>
      </c>
      <c r="Z17" s="113">
        <v>0</v>
      </c>
      <c r="AA17" s="114" t="s">
        <v>97</v>
      </c>
      <c r="AB17" s="108">
        <v>332</v>
      </c>
      <c r="AC17" s="109" t="s">
        <v>97</v>
      </c>
      <c r="AD17" s="196" t="s">
        <v>136</v>
      </c>
      <c r="AE17" s="196" t="s">
        <v>97</v>
      </c>
      <c r="AF17" s="197">
        <f>AE17-AD17</f>
        <v>-18</v>
      </c>
      <c r="AG17" s="198">
        <f>IF(AI17="SI",0,J17)</f>
        <v>2.5999999999999996</v>
      </c>
      <c r="AH17" s="199">
        <f>AG17*AF17</f>
        <v>-46.8</v>
      </c>
      <c r="AI17" s="200"/>
    </row>
    <row r="18" spans="1:35" ht="15">
      <c r="A18" s="108">
        <v>2018</v>
      </c>
      <c r="B18" s="108">
        <v>105</v>
      </c>
      <c r="C18" s="109" t="s">
        <v>88</v>
      </c>
      <c r="D18" s="194" t="s">
        <v>140</v>
      </c>
      <c r="E18" s="109" t="s">
        <v>129</v>
      </c>
      <c r="F18" s="111" t="s">
        <v>130</v>
      </c>
      <c r="G18" s="112">
        <v>2.86</v>
      </c>
      <c r="H18" s="112">
        <v>0.26</v>
      </c>
      <c r="I18" s="143" t="s">
        <v>79</v>
      </c>
      <c r="J18" s="112">
        <f>IF(I18="SI",G18-H18,G18)</f>
        <v>2.5999999999999996</v>
      </c>
      <c r="K18" s="195" t="s">
        <v>131</v>
      </c>
      <c r="L18" s="108">
        <v>2018</v>
      </c>
      <c r="M18" s="108">
        <v>2246</v>
      </c>
      <c r="N18" s="109" t="s">
        <v>132</v>
      </c>
      <c r="O18" s="111" t="s">
        <v>133</v>
      </c>
      <c r="P18" s="109" t="s">
        <v>134</v>
      </c>
      <c r="Q18" s="109" t="s">
        <v>135</v>
      </c>
      <c r="R18" s="108" t="s">
        <v>85</v>
      </c>
      <c r="S18" s="111" t="s">
        <v>85</v>
      </c>
      <c r="T18" s="108">
        <v>1010203</v>
      </c>
      <c r="U18" s="108">
        <v>140</v>
      </c>
      <c r="V18" s="108">
        <v>10</v>
      </c>
      <c r="W18" s="108">
        <v>9</v>
      </c>
      <c r="X18" s="113">
        <v>2018</v>
      </c>
      <c r="Y18" s="113">
        <v>88</v>
      </c>
      <c r="Z18" s="113">
        <v>0</v>
      </c>
      <c r="AA18" s="114" t="s">
        <v>97</v>
      </c>
      <c r="AB18" s="108">
        <v>332</v>
      </c>
      <c r="AC18" s="109" t="s">
        <v>97</v>
      </c>
      <c r="AD18" s="196" t="s">
        <v>136</v>
      </c>
      <c r="AE18" s="196" t="s">
        <v>97</v>
      </c>
      <c r="AF18" s="197">
        <f>AE18-AD18</f>
        <v>-18</v>
      </c>
      <c r="AG18" s="198">
        <f>IF(AI18="SI",0,J18)</f>
        <v>2.5999999999999996</v>
      </c>
      <c r="AH18" s="199">
        <f>AG18*AF18</f>
        <v>-46.8</v>
      </c>
      <c r="AI18" s="200"/>
    </row>
    <row r="19" spans="1:35" ht="15">
      <c r="A19" s="108">
        <v>2018</v>
      </c>
      <c r="B19" s="108">
        <v>106</v>
      </c>
      <c r="C19" s="109" t="s">
        <v>88</v>
      </c>
      <c r="D19" s="194" t="s">
        <v>141</v>
      </c>
      <c r="E19" s="109" t="s">
        <v>129</v>
      </c>
      <c r="F19" s="111" t="s">
        <v>130</v>
      </c>
      <c r="G19" s="112">
        <v>8.2</v>
      </c>
      <c r="H19" s="112">
        <v>0.75</v>
      </c>
      <c r="I19" s="143" t="s">
        <v>79</v>
      </c>
      <c r="J19" s="112">
        <f>IF(I19="SI",G19-H19,G19)</f>
        <v>7.449999999999999</v>
      </c>
      <c r="K19" s="195" t="s">
        <v>131</v>
      </c>
      <c r="L19" s="108">
        <v>2018</v>
      </c>
      <c r="M19" s="108">
        <v>2242</v>
      </c>
      <c r="N19" s="109" t="s">
        <v>132</v>
      </c>
      <c r="O19" s="111" t="s">
        <v>133</v>
      </c>
      <c r="P19" s="109" t="s">
        <v>134</v>
      </c>
      <c r="Q19" s="109" t="s">
        <v>135</v>
      </c>
      <c r="R19" s="108" t="s">
        <v>85</v>
      </c>
      <c r="S19" s="111" t="s">
        <v>85</v>
      </c>
      <c r="T19" s="108">
        <v>1010203</v>
      </c>
      <c r="U19" s="108">
        <v>140</v>
      </c>
      <c r="V19" s="108">
        <v>10</v>
      </c>
      <c r="W19" s="108">
        <v>9</v>
      </c>
      <c r="X19" s="113">
        <v>2018</v>
      </c>
      <c r="Y19" s="113">
        <v>88</v>
      </c>
      <c r="Z19" s="113">
        <v>0</v>
      </c>
      <c r="AA19" s="114" t="s">
        <v>97</v>
      </c>
      <c r="AB19" s="108">
        <v>332</v>
      </c>
      <c r="AC19" s="109" t="s">
        <v>97</v>
      </c>
      <c r="AD19" s="196" t="s">
        <v>136</v>
      </c>
      <c r="AE19" s="196" t="s">
        <v>97</v>
      </c>
      <c r="AF19" s="197">
        <f>AE19-AD19</f>
        <v>-18</v>
      </c>
      <c r="AG19" s="198">
        <f>IF(AI19="SI",0,J19)</f>
        <v>7.449999999999999</v>
      </c>
      <c r="AH19" s="199">
        <f>AG19*AF19</f>
        <v>-134.1</v>
      </c>
      <c r="AI19" s="200"/>
    </row>
    <row r="20" spans="1:35" ht="15">
      <c r="A20" s="108">
        <v>2018</v>
      </c>
      <c r="B20" s="108">
        <v>107</v>
      </c>
      <c r="C20" s="109" t="s">
        <v>88</v>
      </c>
      <c r="D20" s="194" t="s">
        <v>142</v>
      </c>
      <c r="E20" s="109" t="s">
        <v>143</v>
      </c>
      <c r="F20" s="111" t="s">
        <v>144</v>
      </c>
      <c r="G20" s="112">
        <v>187.37</v>
      </c>
      <c r="H20" s="112">
        <v>33.79</v>
      </c>
      <c r="I20" s="143" t="s">
        <v>79</v>
      </c>
      <c r="J20" s="112">
        <f>IF(I20="SI",G20-H20,G20)</f>
        <v>153.58</v>
      </c>
      <c r="K20" s="195" t="s">
        <v>145</v>
      </c>
      <c r="L20" s="108">
        <v>2018</v>
      </c>
      <c r="M20" s="108">
        <v>2311</v>
      </c>
      <c r="N20" s="109" t="s">
        <v>86</v>
      </c>
      <c r="O20" s="111" t="s">
        <v>146</v>
      </c>
      <c r="P20" s="109" t="s">
        <v>147</v>
      </c>
      <c r="Q20" s="109" t="s">
        <v>147</v>
      </c>
      <c r="R20" s="108" t="s">
        <v>85</v>
      </c>
      <c r="S20" s="111" t="s">
        <v>85</v>
      </c>
      <c r="T20" s="108">
        <v>1010203</v>
      </c>
      <c r="U20" s="108">
        <v>140</v>
      </c>
      <c r="V20" s="108">
        <v>10</v>
      </c>
      <c r="W20" s="108">
        <v>2</v>
      </c>
      <c r="X20" s="113">
        <v>2018</v>
      </c>
      <c r="Y20" s="113">
        <v>28</v>
      </c>
      <c r="Z20" s="113">
        <v>0</v>
      </c>
      <c r="AA20" s="114" t="s">
        <v>97</v>
      </c>
      <c r="AB20" s="108">
        <v>333</v>
      </c>
      <c r="AC20" s="109" t="s">
        <v>97</v>
      </c>
      <c r="AD20" s="196" t="s">
        <v>148</v>
      </c>
      <c r="AE20" s="196" t="s">
        <v>97</v>
      </c>
      <c r="AF20" s="197">
        <f>AE20-AD20</f>
        <v>-7</v>
      </c>
      <c r="AG20" s="198">
        <f>IF(AI20="SI",0,J20)</f>
        <v>153.58</v>
      </c>
      <c r="AH20" s="199">
        <f>AG20*AF20</f>
        <v>-1075.0600000000002</v>
      </c>
      <c r="AI20" s="200"/>
    </row>
    <row r="21" spans="1:35" ht="15">
      <c r="A21" s="108">
        <v>2018</v>
      </c>
      <c r="B21" s="108">
        <v>108</v>
      </c>
      <c r="C21" s="109" t="s">
        <v>88</v>
      </c>
      <c r="D21" s="194" t="s">
        <v>149</v>
      </c>
      <c r="E21" s="109" t="s">
        <v>129</v>
      </c>
      <c r="F21" s="111" t="s">
        <v>144</v>
      </c>
      <c r="G21" s="112">
        <v>120.68</v>
      </c>
      <c r="H21" s="112">
        <v>21.62</v>
      </c>
      <c r="I21" s="143" t="s">
        <v>79</v>
      </c>
      <c r="J21" s="112">
        <f>IF(I21="SI",G21-H21,G21)</f>
        <v>99.06</v>
      </c>
      <c r="K21" s="195" t="s">
        <v>150</v>
      </c>
      <c r="L21" s="108">
        <v>2018</v>
      </c>
      <c r="M21" s="108">
        <v>2338</v>
      </c>
      <c r="N21" s="109" t="s">
        <v>151</v>
      </c>
      <c r="O21" s="111" t="s">
        <v>146</v>
      </c>
      <c r="P21" s="109" t="s">
        <v>147</v>
      </c>
      <c r="Q21" s="109" t="s">
        <v>147</v>
      </c>
      <c r="R21" s="108" t="s">
        <v>85</v>
      </c>
      <c r="S21" s="111" t="s">
        <v>85</v>
      </c>
      <c r="T21" s="108">
        <v>1010203</v>
      </c>
      <c r="U21" s="108">
        <v>140</v>
      </c>
      <c r="V21" s="108">
        <v>10</v>
      </c>
      <c r="W21" s="108">
        <v>3</v>
      </c>
      <c r="X21" s="113">
        <v>2018</v>
      </c>
      <c r="Y21" s="113">
        <v>29</v>
      </c>
      <c r="Z21" s="113">
        <v>0</v>
      </c>
      <c r="AA21" s="114" t="s">
        <v>97</v>
      </c>
      <c r="AB21" s="108">
        <v>334</v>
      </c>
      <c r="AC21" s="109" t="s">
        <v>97</v>
      </c>
      <c r="AD21" s="196" t="s">
        <v>152</v>
      </c>
      <c r="AE21" s="196" t="s">
        <v>97</v>
      </c>
      <c r="AF21" s="197">
        <f>AE21-AD21</f>
        <v>-11</v>
      </c>
      <c r="AG21" s="198">
        <f>IF(AI21="SI",0,J21)</f>
        <v>99.06</v>
      </c>
      <c r="AH21" s="199">
        <f>AG21*AF21</f>
        <v>-1089.66</v>
      </c>
      <c r="AI21" s="200"/>
    </row>
    <row r="22" spans="1:35" ht="15">
      <c r="A22" s="108">
        <v>2018</v>
      </c>
      <c r="B22" s="108">
        <v>109</v>
      </c>
      <c r="C22" s="109" t="s">
        <v>88</v>
      </c>
      <c r="D22" s="194" t="s">
        <v>153</v>
      </c>
      <c r="E22" s="109" t="s">
        <v>90</v>
      </c>
      <c r="F22" s="111" t="s">
        <v>154</v>
      </c>
      <c r="G22" s="112">
        <v>417.06</v>
      </c>
      <c r="H22" s="112">
        <v>75.21</v>
      </c>
      <c r="I22" s="143" t="s">
        <v>79</v>
      </c>
      <c r="J22" s="112">
        <f>IF(I22="SI",G22-H22,G22)</f>
        <v>341.85</v>
      </c>
      <c r="K22" s="195" t="s">
        <v>155</v>
      </c>
      <c r="L22" s="108">
        <v>2018</v>
      </c>
      <c r="M22" s="108">
        <v>2204</v>
      </c>
      <c r="N22" s="109" t="s">
        <v>117</v>
      </c>
      <c r="O22" s="111" t="s">
        <v>156</v>
      </c>
      <c r="P22" s="109" t="s">
        <v>157</v>
      </c>
      <c r="Q22" s="109" t="s">
        <v>157</v>
      </c>
      <c r="R22" s="108" t="s">
        <v>85</v>
      </c>
      <c r="S22" s="111" t="s">
        <v>85</v>
      </c>
      <c r="T22" s="108">
        <v>1010203</v>
      </c>
      <c r="U22" s="108">
        <v>140</v>
      </c>
      <c r="V22" s="108">
        <v>10</v>
      </c>
      <c r="W22" s="108">
        <v>6</v>
      </c>
      <c r="X22" s="113">
        <v>2018</v>
      </c>
      <c r="Y22" s="113">
        <v>286</v>
      </c>
      <c r="Z22" s="113">
        <v>0</v>
      </c>
      <c r="AA22" s="114" t="s">
        <v>97</v>
      </c>
      <c r="AB22" s="108">
        <v>324</v>
      </c>
      <c r="AC22" s="109" t="s">
        <v>97</v>
      </c>
      <c r="AD22" s="196" t="s">
        <v>158</v>
      </c>
      <c r="AE22" s="196" t="s">
        <v>97</v>
      </c>
      <c r="AF22" s="197">
        <f>AE22-AD22</f>
        <v>-24</v>
      </c>
      <c r="AG22" s="198">
        <f>IF(AI22="SI",0,J22)</f>
        <v>341.85</v>
      </c>
      <c r="AH22" s="199">
        <f>AG22*AF22</f>
        <v>-8204.400000000001</v>
      </c>
      <c r="AI22" s="200"/>
    </row>
    <row r="23" spans="1:35" ht="15">
      <c r="A23" s="108">
        <v>2018</v>
      </c>
      <c r="B23" s="108">
        <v>110</v>
      </c>
      <c r="C23" s="109" t="s">
        <v>88</v>
      </c>
      <c r="D23" s="194" t="s">
        <v>159</v>
      </c>
      <c r="E23" s="109" t="s">
        <v>81</v>
      </c>
      <c r="F23" s="111" t="s">
        <v>160</v>
      </c>
      <c r="G23" s="112">
        <v>32.57</v>
      </c>
      <c r="H23" s="112">
        <v>5.9</v>
      </c>
      <c r="I23" s="143" t="s">
        <v>79</v>
      </c>
      <c r="J23" s="112">
        <f>IF(I23="SI",G23-H23,G23)</f>
        <v>26.67</v>
      </c>
      <c r="K23" s="195" t="s">
        <v>161</v>
      </c>
      <c r="L23" s="108">
        <v>2018</v>
      </c>
      <c r="M23" s="108">
        <v>2135</v>
      </c>
      <c r="N23" s="109" t="s">
        <v>162</v>
      </c>
      <c r="O23" s="111" t="s">
        <v>163</v>
      </c>
      <c r="P23" s="109" t="s">
        <v>164</v>
      </c>
      <c r="Q23" s="109" t="s">
        <v>164</v>
      </c>
      <c r="R23" s="108" t="s">
        <v>85</v>
      </c>
      <c r="S23" s="111" t="s">
        <v>85</v>
      </c>
      <c r="T23" s="108">
        <v>1010203</v>
      </c>
      <c r="U23" s="108">
        <v>140</v>
      </c>
      <c r="V23" s="108">
        <v>10</v>
      </c>
      <c r="W23" s="108">
        <v>1</v>
      </c>
      <c r="X23" s="113">
        <v>2018</v>
      </c>
      <c r="Y23" s="113">
        <v>30</v>
      </c>
      <c r="Z23" s="113">
        <v>0</v>
      </c>
      <c r="AA23" s="114" t="s">
        <v>97</v>
      </c>
      <c r="AB23" s="108">
        <v>327</v>
      </c>
      <c r="AC23" s="109" t="s">
        <v>97</v>
      </c>
      <c r="AD23" s="196" t="s">
        <v>165</v>
      </c>
      <c r="AE23" s="196" t="s">
        <v>97</v>
      </c>
      <c r="AF23" s="197">
        <f>AE23-AD23</f>
        <v>19</v>
      </c>
      <c r="AG23" s="198">
        <f>IF(AI23="SI",0,J23)</f>
        <v>26.67</v>
      </c>
      <c r="AH23" s="199">
        <f>AG23*AF23</f>
        <v>506.73</v>
      </c>
      <c r="AI23" s="200"/>
    </row>
    <row r="24" spans="1:35" ht="15">
      <c r="A24" s="108">
        <v>2018</v>
      </c>
      <c r="B24" s="108">
        <v>111</v>
      </c>
      <c r="C24" s="109" t="s">
        <v>88</v>
      </c>
      <c r="D24" s="194" t="s">
        <v>166</v>
      </c>
      <c r="E24" s="109" t="s">
        <v>87</v>
      </c>
      <c r="F24" s="111" t="s">
        <v>160</v>
      </c>
      <c r="G24" s="112">
        <v>31.5</v>
      </c>
      <c r="H24" s="112">
        <v>5.68</v>
      </c>
      <c r="I24" s="143" t="s">
        <v>79</v>
      </c>
      <c r="J24" s="112">
        <f>IF(I24="SI",G24-H24,G24)</f>
        <v>25.82</v>
      </c>
      <c r="K24" s="195" t="s">
        <v>161</v>
      </c>
      <c r="L24" s="108">
        <v>2018</v>
      </c>
      <c r="M24" s="108">
        <v>2476</v>
      </c>
      <c r="N24" s="109" t="s">
        <v>167</v>
      </c>
      <c r="O24" s="111" t="s">
        <v>163</v>
      </c>
      <c r="P24" s="109" t="s">
        <v>164</v>
      </c>
      <c r="Q24" s="109" t="s">
        <v>164</v>
      </c>
      <c r="R24" s="108" t="s">
        <v>85</v>
      </c>
      <c r="S24" s="111" t="s">
        <v>85</v>
      </c>
      <c r="T24" s="108">
        <v>1010203</v>
      </c>
      <c r="U24" s="108">
        <v>140</v>
      </c>
      <c r="V24" s="108">
        <v>10</v>
      </c>
      <c r="W24" s="108">
        <v>1</v>
      </c>
      <c r="X24" s="113">
        <v>2018</v>
      </c>
      <c r="Y24" s="113">
        <v>30</v>
      </c>
      <c r="Z24" s="113">
        <v>0</v>
      </c>
      <c r="AA24" s="114" t="s">
        <v>97</v>
      </c>
      <c r="AB24" s="108">
        <v>327</v>
      </c>
      <c r="AC24" s="109" t="s">
        <v>97</v>
      </c>
      <c r="AD24" s="196" t="s">
        <v>168</v>
      </c>
      <c r="AE24" s="196" t="s">
        <v>97</v>
      </c>
      <c r="AF24" s="197">
        <f>AE24-AD24</f>
        <v>-14</v>
      </c>
      <c r="AG24" s="198">
        <f>IF(AI24="SI",0,J24)</f>
        <v>25.82</v>
      </c>
      <c r="AH24" s="199">
        <f>AG24*AF24</f>
        <v>-361.48</v>
      </c>
      <c r="AI24" s="200"/>
    </row>
    <row r="25" spans="1:35" ht="15">
      <c r="A25" s="108">
        <v>2018</v>
      </c>
      <c r="B25" s="108">
        <v>112</v>
      </c>
      <c r="C25" s="109" t="s">
        <v>88</v>
      </c>
      <c r="D25" s="194" t="s">
        <v>169</v>
      </c>
      <c r="E25" s="109" t="s">
        <v>81</v>
      </c>
      <c r="F25" s="111" t="s">
        <v>160</v>
      </c>
      <c r="G25" s="112">
        <v>91.44</v>
      </c>
      <c r="H25" s="112">
        <v>16.49</v>
      </c>
      <c r="I25" s="143" t="s">
        <v>79</v>
      </c>
      <c r="J25" s="112">
        <f>IF(I25="SI",G25-H25,G25)</f>
        <v>74.95</v>
      </c>
      <c r="K25" s="195" t="s">
        <v>161</v>
      </c>
      <c r="L25" s="108">
        <v>2018</v>
      </c>
      <c r="M25" s="108">
        <v>2136</v>
      </c>
      <c r="N25" s="109" t="s">
        <v>162</v>
      </c>
      <c r="O25" s="111" t="s">
        <v>163</v>
      </c>
      <c r="P25" s="109" t="s">
        <v>164</v>
      </c>
      <c r="Q25" s="109" t="s">
        <v>164</v>
      </c>
      <c r="R25" s="108" t="s">
        <v>85</v>
      </c>
      <c r="S25" s="111" t="s">
        <v>85</v>
      </c>
      <c r="T25" s="108">
        <v>1010203</v>
      </c>
      <c r="U25" s="108">
        <v>140</v>
      </c>
      <c r="V25" s="108">
        <v>10</v>
      </c>
      <c r="W25" s="108">
        <v>1</v>
      </c>
      <c r="X25" s="113">
        <v>2018</v>
      </c>
      <c r="Y25" s="113">
        <v>30</v>
      </c>
      <c r="Z25" s="113">
        <v>0</v>
      </c>
      <c r="AA25" s="114" t="s">
        <v>97</v>
      </c>
      <c r="AB25" s="108">
        <v>327</v>
      </c>
      <c r="AC25" s="109" t="s">
        <v>97</v>
      </c>
      <c r="AD25" s="196" t="s">
        <v>165</v>
      </c>
      <c r="AE25" s="196" t="s">
        <v>97</v>
      </c>
      <c r="AF25" s="197">
        <f>AE25-AD25</f>
        <v>19</v>
      </c>
      <c r="AG25" s="198">
        <f>IF(AI25="SI",0,J25)</f>
        <v>74.95</v>
      </c>
      <c r="AH25" s="199">
        <f>AG25*AF25</f>
        <v>1424.05</v>
      </c>
      <c r="AI25" s="200"/>
    </row>
    <row r="26" spans="1:35" ht="15">
      <c r="A26" s="108">
        <v>2018</v>
      </c>
      <c r="B26" s="108">
        <v>113</v>
      </c>
      <c r="C26" s="109" t="s">
        <v>88</v>
      </c>
      <c r="D26" s="194" t="s">
        <v>170</v>
      </c>
      <c r="E26" s="109" t="s">
        <v>87</v>
      </c>
      <c r="F26" s="111" t="s">
        <v>160</v>
      </c>
      <c r="G26" s="112">
        <v>88.9</v>
      </c>
      <c r="H26" s="112">
        <v>16.03</v>
      </c>
      <c r="I26" s="143" t="s">
        <v>79</v>
      </c>
      <c r="J26" s="112">
        <f>IF(I26="SI",G26-H26,G26)</f>
        <v>72.87</v>
      </c>
      <c r="K26" s="195" t="s">
        <v>161</v>
      </c>
      <c r="L26" s="108">
        <v>2018</v>
      </c>
      <c r="M26" s="108">
        <v>2475</v>
      </c>
      <c r="N26" s="109" t="s">
        <v>167</v>
      </c>
      <c r="O26" s="111" t="s">
        <v>163</v>
      </c>
      <c r="P26" s="109" t="s">
        <v>164</v>
      </c>
      <c r="Q26" s="109" t="s">
        <v>164</v>
      </c>
      <c r="R26" s="108" t="s">
        <v>85</v>
      </c>
      <c r="S26" s="111" t="s">
        <v>85</v>
      </c>
      <c r="T26" s="108">
        <v>1010203</v>
      </c>
      <c r="U26" s="108">
        <v>140</v>
      </c>
      <c r="V26" s="108">
        <v>10</v>
      </c>
      <c r="W26" s="108">
        <v>1</v>
      </c>
      <c r="X26" s="113">
        <v>2018</v>
      </c>
      <c r="Y26" s="113">
        <v>30</v>
      </c>
      <c r="Z26" s="113">
        <v>0</v>
      </c>
      <c r="AA26" s="114" t="s">
        <v>97</v>
      </c>
      <c r="AB26" s="108">
        <v>327</v>
      </c>
      <c r="AC26" s="109" t="s">
        <v>97</v>
      </c>
      <c r="AD26" s="196" t="s">
        <v>168</v>
      </c>
      <c r="AE26" s="196" t="s">
        <v>97</v>
      </c>
      <c r="AF26" s="197">
        <f>AE26-AD26</f>
        <v>-14</v>
      </c>
      <c r="AG26" s="198">
        <f>IF(AI26="SI",0,J26)</f>
        <v>72.87</v>
      </c>
      <c r="AH26" s="199">
        <f>AG26*AF26</f>
        <v>-1020.1800000000001</v>
      </c>
      <c r="AI26" s="200"/>
    </row>
    <row r="27" spans="1:35" ht="15">
      <c r="A27" s="108">
        <v>2018</v>
      </c>
      <c r="B27" s="108">
        <v>114</v>
      </c>
      <c r="C27" s="109" t="s">
        <v>88</v>
      </c>
      <c r="D27" s="194" t="s">
        <v>171</v>
      </c>
      <c r="E27" s="109" t="s">
        <v>81</v>
      </c>
      <c r="F27" s="111" t="s">
        <v>100</v>
      </c>
      <c r="G27" s="112">
        <v>316.04</v>
      </c>
      <c r="H27" s="112">
        <v>56.99</v>
      </c>
      <c r="I27" s="143" t="s">
        <v>79</v>
      </c>
      <c r="J27" s="112">
        <f>IF(I27="SI",G27-H27,G27)</f>
        <v>259.05</v>
      </c>
      <c r="K27" s="195" t="s">
        <v>101</v>
      </c>
      <c r="L27" s="108">
        <v>2018</v>
      </c>
      <c r="M27" s="108">
        <v>2137</v>
      </c>
      <c r="N27" s="109" t="s">
        <v>162</v>
      </c>
      <c r="O27" s="111" t="s">
        <v>163</v>
      </c>
      <c r="P27" s="109" t="s">
        <v>164</v>
      </c>
      <c r="Q27" s="109" t="s">
        <v>164</v>
      </c>
      <c r="R27" s="108" t="s">
        <v>85</v>
      </c>
      <c r="S27" s="111" t="s">
        <v>85</v>
      </c>
      <c r="T27" s="108">
        <v>1080203</v>
      </c>
      <c r="U27" s="108">
        <v>2890</v>
      </c>
      <c r="V27" s="108">
        <v>5</v>
      </c>
      <c r="W27" s="108">
        <v>1</v>
      </c>
      <c r="X27" s="113">
        <v>2018</v>
      </c>
      <c r="Y27" s="113">
        <v>31</v>
      </c>
      <c r="Z27" s="113">
        <v>0</v>
      </c>
      <c r="AA27" s="114" t="s">
        <v>97</v>
      </c>
      <c r="AB27" s="108">
        <v>328</v>
      </c>
      <c r="AC27" s="109" t="s">
        <v>97</v>
      </c>
      <c r="AD27" s="196" t="s">
        <v>165</v>
      </c>
      <c r="AE27" s="196" t="s">
        <v>97</v>
      </c>
      <c r="AF27" s="197">
        <f>AE27-AD27</f>
        <v>19</v>
      </c>
      <c r="AG27" s="198">
        <f>IF(AI27="SI",0,J27)</f>
        <v>259.05</v>
      </c>
      <c r="AH27" s="199">
        <f>AG27*AF27</f>
        <v>4921.95</v>
      </c>
      <c r="AI27" s="200"/>
    </row>
    <row r="28" spans="1:35" ht="15">
      <c r="A28" s="108">
        <v>2018</v>
      </c>
      <c r="B28" s="108">
        <v>115</v>
      </c>
      <c r="C28" s="109" t="s">
        <v>88</v>
      </c>
      <c r="D28" s="194" t="s">
        <v>172</v>
      </c>
      <c r="E28" s="109" t="s">
        <v>87</v>
      </c>
      <c r="F28" s="111" t="s">
        <v>100</v>
      </c>
      <c r="G28" s="112">
        <v>374.95</v>
      </c>
      <c r="H28" s="112">
        <v>67.61</v>
      </c>
      <c r="I28" s="143" t="s">
        <v>79</v>
      </c>
      <c r="J28" s="112">
        <f>IF(I28="SI",G28-H28,G28)</f>
        <v>307.34</v>
      </c>
      <c r="K28" s="195" t="s">
        <v>101</v>
      </c>
      <c r="L28" s="108">
        <v>2018</v>
      </c>
      <c r="M28" s="108">
        <v>2474</v>
      </c>
      <c r="N28" s="109" t="s">
        <v>167</v>
      </c>
      <c r="O28" s="111" t="s">
        <v>163</v>
      </c>
      <c r="P28" s="109" t="s">
        <v>164</v>
      </c>
      <c r="Q28" s="109" t="s">
        <v>164</v>
      </c>
      <c r="R28" s="108" t="s">
        <v>85</v>
      </c>
      <c r="S28" s="111" t="s">
        <v>85</v>
      </c>
      <c r="T28" s="108">
        <v>1080203</v>
      </c>
      <c r="U28" s="108">
        <v>2890</v>
      </c>
      <c r="V28" s="108">
        <v>5</v>
      </c>
      <c r="W28" s="108">
        <v>1</v>
      </c>
      <c r="X28" s="113">
        <v>2018</v>
      </c>
      <c r="Y28" s="113">
        <v>31</v>
      </c>
      <c r="Z28" s="113">
        <v>0</v>
      </c>
      <c r="AA28" s="114" t="s">
        <v>97</v>
      </c>
      <c r="AB28" s="108">
        <v>328</v>
      </c>
      <c r="AC28" s="109" t="s">
        <v>97</v>
      </c>
      <c r="AD28" s="196" t="s">
        <v>168</v>
      </c>
      <c r="AE28" s="196" t="s">
        <v>97</v>
      </c>
      <c r="AF28" s="197">
        <f>AE28-AD28</f>
        <v>-14</v>
      </c>
      <c r="AG28" s="198">
        <f>IF(AI28="SI",0,J28)</f>
        <v>307.34</v>
      </c>
      <c r="AH28" s="199">
        <f>AG28*AF28</f>
        <v>-4302.759999999999</v>
      </c>
      <c r="AI28" s="200"/>
    </row>
    <row r="29" spans="1:35" ht="15">
      <c r="A29" s="108">
        <v>2018</v>
      </c>
      <c r="B29" s="108">
        <v>116</v>
      </c>
      <c r="C29" s="109" t="s">
        <v>152</v>
      </c>
      <c r="D29" s="194" t="s">
        <v>173</v>
      </c>
      <c r="E29" s="109" t="s">
        <v>90</v>
      </c>
      <c r="F29" s="111" t="s">
        <v>174</v>
      </c>
      <c r="G29" s="112">
        <v>919.2</v>
      </c>
      <c r="H29" s="112">
        <v>0</v>
      </c>
      <c r="I29" s="143" t="s">
        <v>79</v>
      </c>
      <c r="J29" s="112">
        <f>IF(I29="SI",G29-H29,G29)</f>
        <v>919.2</v>
      </c>
      <c r="K29" s="195" t="s">
        <v>92</v>
      </c>
      <c r="L29" s="108">
        <v>2018</v>
      </c>
      <c r="M29" s="108">
        <v>2606</v>
      </c>
      <c r="N29" s="109" t="s">
        <v>152</v>
      </c>
      <c r="O29" s="111" t="s">
        <v>94</v>
      </c>
      <c r="P29" s="109" t="s">
        <v>95</v>
      </c>
      <c r="Q29" s="109" t="s">
        <v>96</v>
      </c>
      <c r="R29" s="108" t="s">
        <v>85</v>
      </c>
      <c r="S29" s="111" t="s">
        <v>85</v>
      </c>
      <c r="T29" s="108">
        <v>1040503</v>
      </c>
      <c r="U29" s="108">
        <v>1900</v>
      </c>
      <c r="V29" s="108">
        <v>10</v>
      </c>
      <c r="W29" s="108">
        <v>1</v>
      </c>
      <c r="X29" s="113">
        <v>2018</v>
      </c>
      <c r="Y29" s="113">
        <v>87</v>
      </c>
      <c r="Z29" s="113">
        <v>0</v>
      </c>
      <c r="AA29" s="114" t="s">
        <v>175</v>
      </c>
      <c r="AB29" s="108">
        <v>356</v>
      </c>
      <c r="AC29" s="109" t="s">
        <v>175</v>
      </c>
      <c r="AD29" s="196" t="s">
        <v>176</v>
      </c>
      <c r="AE29" s="196" t="s">
        <v>175</v>
      </c>
      <c r="AF29" s="197">
        <f>AE29-AD29</f>
        <v>-21</v>
      </c>
      <c r="AG29" s="198">
        <f>IF(AI29="SI",0,J29)</f>
        <v>919.2</v>
      </c>
      <c r="AH29" s="199">
        <f>AG29*AF29</f>
        <v>-19303.2</v>
      </c>
      <c r="AI29" s="200"/>
    </row>
    <row r="30" spans="1:35" ht="15">
      <c r="A30" s="108">
        <v>2018</v>
      </c>
      <c r="B30" s="108">
        <v>117</v>
      </c>
      <c r="C30" s="109" t="s">
        <v>152</v>
      </c>
      <c r="D30" s="194" t="s">
        <v>177</v>
      </c>
      <c r="E30" s="109" t="s">
        <v>178</v>
      </c>
      <c r="F30" s="111" t="s">
        <v>179</v>
      </c>
      <c r="G30" s="112">
        <v>1393.73</v>
      </c>
      <c r="H30" s="112">
        <v>251.33</v>
      </c>
      <c r="I30" s="143" t="s">
        <v>79</v>
      </c>
      <c r="J30" s="112">
        <f>IF(I30="SI",G30-H30,G30)</f>
        <v>1142.4</v>
      </c>
      <c r="K30" s="195" t="s">
        <v>180</v>
      </c>
      <c r="L30" s="108">
        <v>2018</v>
      </c>
      <c r="M30" s="108">
        <v>2604</v>
      </c>
      <c r="N30" s="109" t="s">
        <v>152</v>
      </c>
      <c r="O30" s="111" t="s">
        <v>181</v>
      </c>
      <c r="P30" s="109" t="s">
        <v>182</v>
      </c>
      <c r="Q30" s="109" t="s">
        <v>135</v>
      </c>
      <c r="R30" s="108" t="s">
        <v>85</v>
      </c>
      <c r="S30" s="111" t="s">
        <v>85</v>
      </c>
      <c r="T30" s="108">
        <v>1010203</v>
      </c>
      <c r="U30" s="108">
        <v>140</v>
      </c>
      <c r="V30" s="108">
        <v>30</v>
      </c>
      <c r="W30" s="108">
        <v>1</v>
      </c>
      <c r="X30" s="113">
        <v>2017</v>
      </c>
      <c r="Y30" s="113">
        <v>415</v>
      </c>
      <c r="Z30" s="113">
        <v>0</v>
      </c>
      <c r="AA30" s="114" t="s">
        <v>152</v>
      </c>
      <c r="AB30" s="108">
        <v>337</v>
      </c>
      <c r="AC30" s="109" t="s">
        <v>152</v>
      </c>
      <c r="AD30" s="196" t="s">
        <v>183</v>
      </c>
      <c r="AE30" s="196" t="s">
        <v>152</v>
      </c>
      <c r="AF30" s="197">
        <f>AE30-AD30</f>
        <v>-58</v>
      </c>
      <c r="AG30" s="198">
        <f>IF(AI30="SI",0,J30)</f>
        <v>1142.4</v>
      </c>
      <c r="AH30" s="199">
        <f>AG30*AF30</f>
        <v>-66259.20000000001</v>
      </c>
      <c r="AI30" s="200"/>
    </row>
    <row r="31" spans="1:35" ht="15">
      <c r="A31" s="108">
        <v>2018</v>
      </c>
      <c r="B31" s="108">
        <v>118</v>
      </c>
      <c r="C31" s="109" t="s">
        <v>152</v>
      </c>
      <c r="D31" s="194" t="s">
        <v>184</v>
      </c>
      <c r="E31" s="109" t="s">
        <v>107</v>
      </c>
      <c r="F31" s="111" t="s">
        <v>185</v>
      </c>
      <c r="G31" s="112">
        <v>1351.31</v>
      </c>
      <c r="H31" s="112">
        <v>243.68</v>
      </c>
      <c r="I31" s="143" t="s">
        <v>79</v>
      </c>
      <c r="J31" s="112">
        <f>IF(I31="SI",G31-H31,G31)</f>
        <v>1107.6299999999999</v>
      </c>
      <c r="K31" s="195" t="s">
        <v>186</v>
      </c>
      <c r="L31" s="108">
        <v>2018</v>
      </c>
      <c r="M31" s="108">
        <v>2503</v>
      </c>
      <c r="N31" s="109" t="s">
        <v>187</v>
      </c>
      <c r="O31" s="111" t="s">
        <v>188</v>
      </c>
      <c r="P31" s="109" t="s">
        <v>189</v>
      </c>
      <c r="Q31" s="109" t="s">
        <v>189</v>
      </c>
      <c r="R31" s="108" t="s">
        <v>85</v>
      </c>
      <c r="S31" s="111" t="s">
        <v>85</v>
      </c>
      <c r="T31" s="108">
        <v>1090302</v>
      </c>
      <c r="U31" s="108">
        <v>3320</v>
      </c>
      <c r="V31" s="108">
        <v>10</v>
      </c>
      <c r="W31" s="108">
        <v>1</v>
      </c>
      <c r="X31" s="113">
        <v>2018</v>
      </c>
      <c r="Y31" s="113">
        <v>252</v>
      </c>
      <c r="Z31" s="113">
        <v>0</v>
      </c>
      <c r="AA31" s="114" t="s">
        <v>175</v>
      </c>
      <c r="AB31" s="108">
        <v>358</v>
      </c>
      <c r="AC31" s="109" t="s">
        <v>175</v>
      </c>
      <c r="AD31" s="196" t="s">
        <v>190</v>
      </c>
      <c r="AE31" s="196" t="s">
        <v>175</v>
      </c>
      <c r="AF31" s="197">
        <f>AE31-AD31</f>
        <v>-9</v>
      </c>
      <c r="AG31" s="198">
        <f>IF(AI31="SI",0,J31)</f>
        <v>1107.6299999999999</v>
      </c>
      <c r="AH31" s="199">
        <f>AG31*AF31</f>
        <v>-9968.669999999998</v>
      </c>
      <c r="AI31" s="200"/>
    </row>
    <row r="32" spans="1:35" ht="15">
      <c r="A32" s="108">
        <v>2018</v>
      </c>
      <c r="B32" s="108">
        <v>119</v>
      </c>
      <c r="C32" s="109" t="s">
        <v>175</v>
      </c>
      <c r="D32" s="194" t="s">
        <v>191</v>
      </c>
      <c r="E32" s="109" t="s">
        <v>168</v>
      </c>
      <c r="F32" s="111" t="s">
        <v>192</v>
      </c>
      <c r="G32" s="112">
        <v>195.22</v>
      </c>
      <c r="H32" s="112">
        <v>35.2</v>
      </c>
      <c r="I32" s="143" t="s">
        <v>79</v>
      </c>
      <c r="J32" s="112">
        <f>IF(I32="SI",G32-H32,G32)</f>
        <v>160.01999999999998</v>
      </c>
      <c r="K32" s="195" t="s">
        <v>193</v>
      </c>
      <c r="L32" s="108">
        <v>2018</v>
      </c>
      <c r="M32" s="108">
        <v>2635</v>
      </c>
      <c r="N32" s="109" t="s">
        <v>136</v>
      </c>
      <c r="O32" s="111" t="s">
        <v>194</v>
      </c>
      <c r="P32" s="109" t="s">
        <v>195</v>
      </c>
      <c r="Q32" s="109" t="s">
        <v>195</v>
      </c>
      <c r="R32" s="108" t="s">
        <v>85</v>
      </c>
      <c r="S32" s="111" t="s">
        <v>85</v>
      </c>
      <c r="T32" s="108">
        <v>1080102</v>
      </c>
      <c r="U32" s="108">
        <v>2770</v>
      </c>
      <c r="V32" s="108">
        <v>5</v>
      </c>
      <c r="W32" s="108">
        <v>1</v>
      </c>
      <c r="X32" s="113">
        <v>2018</v>
      </c>
      <c r="Y32" s="113">
        <v>301</v>
      </c>
      <c r="Z32" s="113">
        <v>0</v>
      </c>
      <c r="AA32" s="114" t="s">
        <v>175</v>
      </c>
      <c r="AB32" s="108">
        <v>357</v>
      </c>
      <c r="AC32" s="109" t="s">
        <v>175</v>
      </c>
      <c r="AD32" s="196" t="s">
        <v>196</v>
      </c>
      <c r="AE32" s="196" t="s">
        <v>175</v>
      </c>
      <c r="AF32" s="197">
        <f>AE32-AD32</f>
        <v>-32</v>
      </c>
      <c r="AG32" s="198">
        <f>IF(AI32="SI",0,J32)</f>
        <v>160.01999999999998</v>
      </c>
      <c r="AH32" s="199">
        <f>AG32*AF32</f>
        <v>-5120.639999999999</v>
      </c>
      <c r="AI32" s="200"/>
    </row>
    <row r="33" spans="1:35" ht="15">
      <c r="A33" s="108">
        <v>2018</v>
      </c>
      <c r="B33" s="108">
        <v>120</v>
      </c>
      <c r="C33" s="109" t="s">
        <v>197</v>
      </c>
      <c r="D33" s="194" t="s">
        <v>89</v>
      </c>
      <c r="E33" s="109" t="s">
        <v>198</v>
      </c>
      <c r="F33" s="111" t="s">
        <v>199</v>
      </c>
      <c r="G33" s="112">
        <v>187.51</v>
      </c>
      <c r="H33" s="112">
        <v>33.81</v>
      </c>
      <c r="I33" s="143" t="s">
        <v>79</v>
      </c>
      <c r="J33" s="112">
        <f>IF(I33="SI",G33-H33,G33)</f>
        <v>153.7</v>
      </c>
      <c r="K33" s="195" t="s">
        <v>200</v>
      </c>
      <c r="L33" s="108">
        <v>2018</v>
      </c>
      <c r="M33" s="108">
        <v>2773</v>
      </c>
      <c r="N33" s="109" t="s">
        <v>201</v>
      </c>
      <c r="O33" s="111" t="s">
        <v>202</v>
      </c>
      <c r="P33" s="109" t="s">
        <v>203</v>
      </c>
      <c r="Q33" s="109" t="s">
        <v>203</v>
      </c>
      <c r="R33" s="108" t="s">
        <v>85</v>
      </c>
      <c r="S33" s="111" t="s">
        <v>85</v>
      </c>
      <c r="T33" s="108">
        <v>1080102</v>
      </c>
      <c r="U33" s="108">
        <v>2770</v>
      </c>
      <c r="V33" s="108">
        <v>15</v>
      </c>
      <c r="W33" s="108">
        <v>2</v>
      </c>
      <c r="X33" s="113">
        <v>2018</v>
      </c>
      <c r="Y33" s="113">
        <v>298</v>
      </c>
      <c r="Z33" s="113">
        <v>0</v>
      </c>
      <c r="AA33" s="114" t="s">
        <v>204</v>
      </c>
      <c r="AB33" s="108">
        <v>395</v>
      </c>
      <c r="AC33" s="109" t="s">
        <v>204</v>
      </c>
      <c r="AD33" s="196" t="s">
        <v>205</v>
      </c>
      <c r="AE33" s="196" t="s">
        <v>204</v>
      </c>
      <c r="AF33" s="197">
        <f>AE33-AD33</f>
        <v>-15</v>
      </c>
      <c r="AG33" s="198">
        <f>IF(AI33="SI",0,J33)</f>
        <v>153.7</v>
      </c>
      <c r="AH33" s="199">
        <f>AG33*AF33</f>
        <v>-2305.5</v>
      </c>
      <c r="AI33" s="200"/>
    </row>
    <row r="34" spans="1:35" ht="15">
      <c r="A34" s="108">
        <v>2018</v>
      </c>
      <c r="B34" s="108">
        <v>120</v>
      </c>
      <c r="C34" s="109" t="s">
        <v>197</v>
      </c>
      <c r="D34" s="194" t="s">
        <v>89</v>
      </c>
      <c r="E34" s="109" t="s">
        <v>198</v>
      </c>
      <c r="F34" s="111" t="s">
        <v>199</v>
      </c>
      <c r="G34" s="112">
        <v>287.42</v>
      </c>
      <c r="H34" s="112">
        <v>51.83</v>
      </c>
      <c r="I34" s="143" t="s">
        <v>79</v>
      </c>
      <c r="J34" s="112">
        <f>IF(I34="SI",G34-H34,G34)</f>
        <v>235.59000000000003</v>
      </c>
      <c r="K34" s="195" t="s">
        <v>206</v>
      </c>
      <c r="L34" s="108">
        <v>2018</v>
      </c>
      <c r="M34" s="108">
        <v>2773</v>
      </c>
      <c r="N34" s="109" t="s">
        <v>201</v>
      </c>
      <c r="O34" s="111" t="s">
        <v>202</v>
      </c>
      <c r="P34" s="109" t="s">
        <v>203</v>
      </c>
      <c r="Q34" s="109" t="s">
        <v>203</v>
      </c>
      <c r="R34" s="108" t="s">
        <v>85</v>
      </c>
      <c r="S34" s="111" t="s">
        <v>85</v>
      </c>
      <c r="T34" s="108">
        <v>1040502</v>
      </c>
      <c r="U34" s="108">
        <v>1890</v>
      </c>
      <c r="V34" s="108">
        <v>5</v>
      </c>
      <c r="W34" s="108">
        <v>1</v>
      </c>
      <c r="X34" s="113">
        <v>2018</v>
      </c>
      <c r="Y34" s="113">
        <v>299</v>
      </c>
      <c r="Z34" s="113">
        <v>0</v>
      </c>
      <c r="AA34" s="114" t="s">
        <v>204</v>
      </c>
      <c r="AB34" s="108">
        <v>394</v>
      </c>
      <c r="AC34" s="109" t="s">
        <v>204</v>
      </c>
      <c r="AD34" s="196" t="s">
        <v>205</v>
      </c>
      <c r="AE34" s="196" t="s">
        <v>204</v>
      </c>
      <c r="AF34" s="197">
        <f>AE34-AD34</f>
        <v>-15</v>
      </c>
      <c r="AG34" s="198">
        <f>IF(AI34="SI",0,J34)</f>
        <v>235.59000000000003</v>
      </c>
      <c r="AH34" s="199">
        <f>AG34*AF34</f>
        <v>-3533.8500000000004</v>
      </c>
      <c r="AI34" s="200"/>
    </row>
    <row r="35" spans="1:35" ht="15">
      <c r="A35" s="108">
        <v>2018</v>
      </c>
      <c r="B35" s="108">
        <v>120</v>
      </c>
      <c r="C35" s="109" t="s">
        <v>197</v>
      </c>
      <c r="D35" s="194" t="s">
        <v>89</v>
      </c>
      <c r="E35" s="109" t="s">
        <v>198</v>
      </c>
      <c r="F35" s="111" t="s">
        <v>199</v>
      </c>
      <c r="G35" s="112">
        <v>674.98</v>
      </c>
      <c r="H35" s="112">
        <v>121.72</v>
      </c>
      <c r="I35" s="143" t="s">
        <v>79</v>
      </c>
      <c r="J35" s="112">
        <f>IF(I35="SI",G35-H35,G35)</f>
        <v>553.26</v>
      </c>
      <c r="K35" s="195" t="s">
        <v>207</v>
      </c>
      <c r="L35" s="108">
        <v>2018</v>
      </c>
      <c r="M35" s="108">
        <v>2773</v>
      </c>
      <c r="N35" s="109" t="s">
        <v>201</v>
      </c>
      <c r="O35" s="111" t="s">
        <v>202</v>
      </c>
      <c r="P35" s="109" t="s">
        <v>203</v>
      </c>
      <c r="Q35" s="109" t="s">
        <v>203</v>
      </c>
      <c r="R35" s="108" t="s">
        <v>85</v>
      </c>
      <c r="S35" s="111" t="s">
        <v>85</v>
      </c>
      <c r="T35" s="108">
        <v>1090302</v>
      </c>
      <c r="U35" s="108">
        <v>3320</v>
      </c>
      <c r="V35" s="108">
        <v>10</v>
      </c>
      <c r="W35" s="108">
        <v>2</v>
      </c>
      <c r="X35" s="113">
        <v>2018</v>
      </c>
      <c r="Y35" s="113">
        <v>300</v>
      </c>
      <c r="Z35" s="113">
        <v>0</v>
      </c>
      <c r="AA35" s="114" t="s">
        <v>204</v>
      </c>
      <c r="AB35" s="108">
        <v>396</v>
      </c>
      <c r="AC35" s="109" t="s">
        <v>204</v>
      </c>
      <c r="AD35" s="196" t="s">
        <v>205</v>
      </c>
      <c r="AE35" s="196" t="s">
        <v>204</v>
      </c>
      <c r="AF35" s="197">
        <f>AE35-AD35</f>
        <v>-15</v>
      </c>
      <c r="AG35" s="198">
        <f>IF(AI35="SI",0,J35)</f>
        <v>553.26</v>
      </c>
      <c r="AH35" s="199">
        <f>AG35*AF35</f>
        <v>-8298.9</v>
      </c>
      <c r="AI35" s="200"/>
    </row>
    <row r="36" spans="1:35" ht="15">
      <c r="A36" s="108">
        <v>2018</v>
      </c>
      <c r="B36" s="108">
        <v>121</v>
      </c>
      <c r="C36" s="109" t="s">
        <v>197</v>
      </c>
      <c r="D36" s="194" t="s">
        <v>208</v>
      </c>
      <c r="E36" s="109" t="s">
        <v>209</v>
      </c>
      <c r="F36" s="111" t="s">
        <v>210</v>
      </c>
      <c r="G36" s="112">
        <v>36.57</v>
      </c>
      <c r="H36" s="112">
        <v>0</v>
      </c>
      <c r="I36" s="143" t="s">
        <v>79</v>
      </c>
      <c r="J36" s="112">
        <f>IF(I36="SI",G36-H36,G36)</f>
        <v>36.57</v>
      </c>
      <c r="K36" s="195" t="s">
        <v>123</v>
      </c>
      <c r="L36" s="108">
        <v>2018</v>
      </c>
      <c r="M36" s="108">
        <v>2705</v>
      </c>
      <c r="N36" s="109" t="s">
        <v>211</v>
      </c>
      <c r="O36" s="111" t="s">
        <v>124</v>
      </c>
      <c r="P36" s="109" t="s">
        <v>125</v>
      </c>
      <c r="Q36" s="109" t="s">
        <v>126</v>
      </c>
      <c r="R36" s="108" t="s">
        <v>85</v>
      </c>
      <c r="S36" s="111" t="s">
        <v>85</v>
      </c>
      <c r="T36" s="108">
        <v>1010203</v>
      </c>
      <c r="U36" s="108">
        <v>140</v>
      </c>
      <c r="V36" s="108">
        <v>10</v>
      </c>
      <c r="W36" s="108">
        <v>4</v>
      </c>
      <c r="X36" s="113">
        <v>2018</v>
      </c>
      <c r="Y36" s="113">
        <v>34</v>
      </c>
      <c r="Z36" s="113">
        <v>0</v>
      </c>
      <c r="AA36" s="114" t="s">
        <v>204</v>
      </c>
      <c r="AB36" s="108">
        <v>397</v>
      </c>
      <c r="AC36" s="109" t="s">
        <v>204</v>
      </c>
      <c r="AD36" s="196" t="s">
        <v>196</v>
      </c>
      <c r="AE36" s="196" t="s">
        <v>204</v>
      </c>
      <c r="AF36" s="197">
        <f>AE36-AD36</f>
        <v>-5</v>
      </c>
      <c r="AG36" s="198">
        <f>IF(AI36="SI",0,J36)</f>
        <v>36.57</v>
      </c>
      <c r="AH36" s="199">
        <f>AG36*AF36</f>
        <v>-182.85</v>
      </c>
      <c r="AI36" s="200"/>
    </row>
    <row r="37" spans="1:35" ht="15">
      <c r="A37" s="108">
        <v>2018</v>
      </c>
      <c r="B37" s="108">
        <v>122</v>
      </c>
      <c r="C37" s="109" t="s">
        <v>197</v>
      </c>
      <c r="D37" s="194" t="s">
        <v>212</v>
      </c>
      <c r="E37" s="109" t="s">
        <v>213</v>
      </c>
      <c r="F37" s="111" t="s">
        <v>160</v>
      </c>
      <c r="G37" s="112">
        <v>32.88</v>
      </c>
      <c r="H37" s="112">
        <v>5.93</v>
      </c>
      <c r="I37" s="143" t="s">
        <v>79</v>
      </c>
      <c r="J37" s="112">
        <f>IF(I37="SI",G37-H37,G37)</f>
        <v>26.950000000000003</v>
      </c>
      <c r="K37" s="195" t="s">
        <v>161</v>
      </c>
      <c r="L37" s="108">
        <v>2018</v>
      </c>
      <c r="M37" s="108">
        <v>2747</v>
      </c>
      <c r="N37" s="109" t="s">
        <v>214</v>
      </c>
      <c r="O37" s="111" t="s">
        <v>163</v>
      </c>
      <c r="P37" s="109" t="s">
        <v>164</v>
      </c>
      <c r="Q37" s="109" t="s">
        <v>164</v>
      </c>
      <c r="R37" s="108" t="s">
        <v>85</v>
      </c>
      <c r="S37" s="111" t="s">
        <v>85</v>
      </c>
      <c r="T37" s="108">
        <v>1010203</v>
      </c>
      <c r="U37" s="108">
        <v>140</v>
      </c>
      <c r="V37" s="108">
        <v>10</v>
      </c>
      <c r="W37" s="108">
        <v>1</v>
      </c>
      <c r="X37" s="113">
        <v>2018</v>
      </c>
      <c r="Y37" s="113">
        <v>30</v>
      </c>
      <c r="Z37" s="113">
        <v>0</v>
      </c>
      <c r="AA37" s="114" t="s">
        <v>204</v>
      </c>
      <c r="AB37" s="108">
        <v>392</v>
      </c>
      <c r="AC37" s="109" t="s">
        <v>204</v>
      </c>
      <c r="AD37" s="196" t="s">
        <v>215</v>
      </c>
      <c r="AE37" s="196" t="s">
        <v>204</v>
      </c>
      <c r="AF37" s="197">
        <f>AE37-AD37</f>
        <v>5</v>
      </c>
      <c r="AG37" s="198">
        <f>IF(AI37="SI",0,J37)</f>
        <v>26.950000000000003</v>
      </c>
      <c r="AH37" s="199">
        <f>AG37*AF37</f>
        <v>134.75</v>
      </c>
      <c r="AI37" s="200"/>
    </row>
    <row r="38" spans="1:35" ht="15">
      <c r="A38" s="108">
        <v>2018</v>
      </c>
      <c r="B38" s="108">
        <v>123</v>
      </c>
      <c r="C38" s="109" t="s">
        <v>197</v>
      </c>
      <c r="D38" s="194" t="s">
        <v>216</v>
      </c>
      <c r="E38" s="109" t="s">
        <v>213</v>
      </c>
      <c r="F38" s="111" t="s">
        <v>160</v>
      </c>
      <c r="G38" s="112">
        <v>84.56</v>
      </c>
      <c r="H38" s="112">
        <v>15.25</v>
      </c>
      <c r="I38" s="143" t="s">
        <v>79</v>
      </c>
      <c r="J38" s="112">
        <f>IF(I38="SI",G38-H38,G38)</f>
        <v>69.31</v>
      </c>
      <c r="K38" s="195" t="s">
        <v>161</v>
      </c>
      <c r="L38" s="108">
        <v>2018</v>
      </c>
      <c r="M38" s="108">
        <v>2748</v>
      </c>
      <c r="N38" s="109" t="s">
        <v>214</v>
      </c>
      <c r="O38" s="111" t="s">
        <v>163</v>
      </c>
      <c r="P38" s="109" t="s">
        <v>164</v>
      </c>
      <c r="Q38" s="109" t="s">
        <v>164</v>
      </c>
      <c r="R38" s="108" t="s">
        <v>85</v>
      </c>
      <c r="S38" s="111" t="s">
        <v>85</v>
      </c>
      <c r="T38" s="108">
        <v>1010203</v>
      </c>
      <c r="U38" s="108">
        <v>140</v>
      </c>
      <c r="V38" s="108">
        <v>10</v>
      </c>
      <c r="W38" s="108">
        <v>1</v>
      </c>
      <c r="X38" s="113">
        <v>2018</v>
      </c>
      <c r="Y38" s="113">
        <v>30</v>
      </c>
      <c r="Z38" s="113">
        <v>0</v>
      </c>
      <c r="AA38" s="114" t="s">
        <v>204</v>
      </c>
      <c r="AB38" s="108">
        <v>392</v>
      </c>
      <c r="AC38" s="109" t="s">
        <v>204</v>
      </c>
      <c r="AD38" s="196" t="s">
        <v>215</v>
      </c>
      <c r="AE38" s="196" t="s">
        <v>204</v>
      </c>
      <c r="AF38" s="197">
        <f>AE38-AD38</f>
        <v>5</v>
      </c>
      <c r="AG38" s="198">
        <f>IF(AI38="SI",0,J38)</f>
        <v>69.31</v>
      </c>
      <c r="AH38" s="199">
        <f>AG38*AF38</f>
        <v>346.55</v>
      </c>
      <c r="AI38" s="200"/>
    </row>
    <row r="39" spans="1:35" ht="15">
      <c r="A39" s="108">
        <v>2018</v>
      </c>
      <c r="B39" s="108">
        <v>124</v>
      </c>
      <c r="C39" s="109" t="s">
        <v>197</v>
      </c>
      <c r="D39" s="194" t="s">
        <v>217</v>
      </c>
      <c r="E39" s="109" t="s">
        <v>213</v>
      </c>
      <c r="F39" s="111" t="s">
        <v>100</v>
      </c>
      <c r="G39" s="112">
        <v>363.89</v>
      </c>
      <c r="H39" s="112">
        <v>65.62</v>
      </c>
      <c r="I39" s="143" t="s">
        <v>79</v>
      </c>
      <c r="J39" s="112">
        <f>IF(I39="SI",G39-H39,G39)</f>
        <v>298.27</v>
      </c>
      <c r="K39" s="195" t="s">
        <v>218</v>
      </c>
      <c r="L39" s="108">
        <v>2018</v>
      </c>
      <c r="M39" s="108">
        <v>2746</v>
      </c>
      <c r="N39" s="109" t="s">
        <v>214</v>
      </c>
      <c r="O39" s="111" t="s">
        <v>163</v>
      </c>
      <c r="P39" s="109" t="s">
        <v>164</v>
      </c>
      <c r="Q39" s="109" t="s">
        <v>164</v>
      </c>
      <c r="R39" s="108" t="s">
        <v>85</v>
      </c>
      <c r="S39" s="111" t="s">
        <v>85</v>
      </c>
      <c r="T39" s="108">
        <v>1080203</v>
      </c>
      <c r="U39" s="108">
        <v>2890</v>
      </c>
      <c r="V39" s="108">
        <v>5</v>
      </c>
      <c r="W39" s="108">
        <v>1</v>
      </c>
      <c r="X39" s="113">
        <v>2018</v>
      </c>
      <c r="Y39" s="113">
        <v>32</v>
      </c>
      <c r="Z39" s="113">
        <v>0</v>
      </c>
      <c r="AA39" s="114" t="s">
        <v>204</v>
      </c>
      <c r="AB39" s="108">
        <v>393</v>
      </c>
      <c r="AC39" s="109" t="s">
        <v>204</v>
      </c>
      <c r="AD39" s="196" t="s">
        <v>215</v>
      </c>
      <c r="AE39" s="196" t="s">
        <v>204</v>
      </c>
      <c r="AF39" s="197">
        <f>AE39-AD39</f>
        <v>5</v>
      </c>
      <c r="AG39" s="198">
        <f>IF(AI39="SI",0,J39)</f>
        <v>298.27</v>
      </c>
      <c r="AH39" s="199">
        <f>AG39*AF39</f>
        <v>1491.35</v>
      </c>
      <c r="AI39" s="200"/>
    </row>
    <row r="40" spans="1:35" ht="15">
      <c r="A40" s="108">
        <v>2018</v>
      </c>
      <c r="B40" s="108">
        <v>127</v>
      </c>
      <c r="C40" s="109" t="s">
        <v>219</v>
      </c>
      <c r="D40" s="194" t="s">
        <v>220</v>
      </c>
      <c r="E40" s="109" t="s">
        <v>201</v>
      </c>
      <c r="F40" s="111" t="s">
        <v>221</v>
      </c>
      <c r="G40" s="112">
        <v>183.7</v>
      </c>
      <c r="H40" s="112">
        <v>31.83</v>
      </c>
      <c r="I40" s="143" t="s">
        <v>79</v>
      </c>
      <c r="J40" s="112">
        <f>IF(I40="SI",G40-H40,G40)</f>
        <v>151.87</v>
      </c>
      <c r="K40" s="195" t="s">
        <v>145</v>
      </c>
      <c r="L40" s="108">
        <v>2018</v>
      </c>
      <c r="M40" s="108">
        <v>2876</v>
      </c>
      <c r="N40" s="109" t="s">
        <v>219</v>
      </c>
      <c r="O40" s="111" t="s">
        <v>146</v>
      </c>
      <c r="P40" s="109" t="s">
        <v>147</v>
      </c>
      <c r="Q40" s="109" t="s">
        <v>147</v>
      </c>
      <c r="R40" s="108" t="s">
        <v>85</v>
      </c>
      <c r="S40" s="111" t="s">
        <v>85</v>
      </c>
      <c r="T40" s="108">
        <v>1010203</v>
      </c>
      <c r="U40" s="108">
        <v>140</v>
      </c>
      <c r="V40" s="108">
        <v>10</v>
      </c>
      <c r="W40" s="108">
        <v>2</v>
      </c>
      <c r="X40" s="113">
        <v>2018</v>
      </c>
      <c r="Y40" s="113">
        <v>28</v>
      </c>
      <c r="Z40" s="113">
        <v>0</v>
      </c>
      <c r="AA40" s="114" t="s">
        <v>204</v>
      </c>
      <c r="AB40" s="108">
        <v>401</v>
      </c>
      <c r="AC40" s="109" t="s">
        <v>204</v>
      </c>
      <c r="AD40" s="196" t="s">
        <v>222</v>
      </c>
      <c r="AE40" s="196" t="s">
        <v>204</v>
      </c>
      <c r="AF40" s="197">
        <f>AE40-AD40</f>
        <v>-20</v>
      </c>
      <c r="AG40" s="198">
        <f>IF(AI40="SI",0,J40)</f>
        <v>151.87</v>
      </c>
      <c r="AH40" s="199">
        <f>AG40*AF40</f>
        <v>-3037.4</v>
      </c>
      <c r="AI40" s="200"/>
    </row>
    <row r="41" spans="1:35" ht="15">
      <c r="A41" s="108">
        <v>2018</v>
      </c>
      <c r="B41" s="108">
        <v>129</v>
      </c>
      <c r="C41" s="109" t="s">
        <v>204</v>
      </c>
      <c r="D41" s="194" t="s">
        <v>223</v>
      </c>
      <c r="E41" s="109" t="s">
        <v>224</v>
      </c>
      <c r="F41" s="111" t="s">
        <v>225</v>
      </c>
      <c r="G41" s="112">
        <v>414.8</v>
      </c>
      <c r="H41" s="112">
        <v>74.8</v>
      </c>
      <c r="I41" s="143" t="s">
        <v>79</v>
      </c>
      <c r="J41" s="112">
        <f>IF(I41="SI",G41-H41,G41)</f>
        <v>340</v>
      </c>
      <c r="K41" s="195" t="s">
        <v>226</v>
      </c>
      <c r="L41" s="108">
        <v>2018</v>
      </c>
      <c r="M41" s="108">
        <v>2961</v>
      </c>
      <c r="N41" s="109" t="s">
        <v>227</v>
      </c>
      <c r="O41" s="111" t="s">
        <v>228</v>
      </c>
      <c r="P41" s="109" t="s">
        <v>229</v>
      </c>
      <c r="Q41" s="109" t="s">
        <v>229</v>
      </c>
      <c r="R41" s="108" t="s">
        <v>85</v>
      </c>
      <c r="S41" s="111" t="s">
        <v>85</v>
      </c>
      <c r="T41" s="108">
        <v>1090302</v>
      </c>
      <c r="U41" s="108">
        <v>3320</v>
      </c>
      <c r="V41" s="108">
        <v>10</v>
      </c>
      <c r="W41" s="108">
        <v>1</v>
      </c>
      <c r="X41" s="113">
        <v>2018</v>
      </c>
      <c r="Y41" s="113">
        <v>312</v>
      </c>
      <c r="Z41" s="113">
        <v>0</v>
      </c>
      <c r="AA41" s="114" t="s">
        <v>204</v>
      </c>
      <c r="AB41" s="108">
        <v>391</v>
      </c>
      <c r="AC41" s="109" t="s">
        <v>204</v>
      </c>
      <c r="AD41" s="196" t="s">
        <v>230</v>
      </c>
      <c r="AE41" s="196" t="s">
        <v>204</v>
      </c>
      <c r="AF41" s="197">
        <f>AE41-AD41</f>
        <v>-29</v>
      </c>
      <c r="AG41" s="198">
        <f>IF(AI41="SI",0,J41)</f>
        <v>340</v>
      </c>
      <c r="AH41" s="199">
        <f>AG41*AF41</f>
        <v>-9860</v>
      </c>
      <c r="AI41" s="200"/>
    </row>
    <row r="42" spans="1:35" ht="15">
      <c r="A42" s="108">
        <v>2018</v>
      </c>
      <c r="B42" s="108">
        <v>130</v>
      </c>
      <c r="C42" s="109" t="s">
        <v>204</v>
      </c>
      <c r="D42" s="194" t="s">
        <v>231</v>
      </c>
      <c r="E42" s="109" t="s">
        <v>176</v>
      </c>
      <c r="F42" s="111" t="s">
        <v>232</v>
      </c>
      <c r="G42" s="112">
        <v>3400.06</v>
      </c>
      <c r="H42" s="112">
        <v>613.12</v>
      </c>
      <c r="I42" s="143" t="s">
        <v>79</v>
      </c>
      <c r="J42" s="112">
        <f>IF(I42="SI",G42-H42,G42)</f>
        <v>2786.94</v>
      </c>
      <c r="K42" s="195" t="s">
        <v>233</v>
      </c>
      <c r="L42" s="108">
        <v>2018</v>
      </c>
      <c r="M42" s="108">
        <v>2965</v>
      </c>
      <c r="N42" s="109" t="s">
        <v>227</v>
      </c>
      <c r="O42" s="111" t="s">
        <v>234</v>
      </c>
      <c r="P42" s="109" t="s">
        <v>235</v>
      </c>
      <c r="Q42" s="109" t="s">
        <v>235</v>
      </c>
      <c r="R42" s="108" t="s">
        <v>85</v>
      </c>
      <c r="S42" s="111" t="s">
        <v>85</v>
      </c>
      <c r="T42" s="108">
        <v>1010603</v>
      </c>
      <c r="U42" s="108">
        <v>580</v>
      </c>
      <c r="V42" s="108">
        <v>20</v>
      </c>
      <c r="W42" s="108">
        <v>1</v>
      </c>
      <c r="X42" s="113">
        <v>2018</v>
      </c>
      <c r="Y42" s="113">
        <v>27</v>
      </c>
      <c r="Z42" s="113">
        <v>0</v>
      </c>
      <c r="AA42" s="114" t="s">
        <v>135</v>
      </c>
      <c r="AB42" s="108">
        <v>387</v>
      </c>
      <c r="AC42" s="109" t="s">
        <v>236</v>
      </c>
      <c r="AD42" s="196" t="s">
        <v>230</v>
      </c>
      <c r="AE42" s="196" t="s">
        <v>236</v>
      </c>
      <c r="AF42" s="197">
        <f>AE42-AD42</f>
        <v>-33</v>
      </c>
      <c r="AG42" s="198">
        <f>IF(AI42="SI",0,J42)</f>
        <v>2786.94</v>
      </c>
      <c r="AH42" s="199">
        <f>AG42*AF42</f>
        <v>-91969.02</v>
      </c>
      <c r="AI42" s="200"/>
    </row>
    <row r="43" spans="1:35" ht="15">
      <c r="A43" s="108"/>
      <c r="B43" s="108"/>
      <c r="C43" s="109"/>
      <c r="D43" s="194"/>
      <c r="E43" s="109"/>
      <c r="F43" s="111"/>
      <c r="G43" s="112"/>
      <c r="H43" s="112"/>
      <c r="I43" s="143"/>
      <c r="J43" s="112"/>
      <c r="K43" s="195"/>
      <c r="L43" s="108"/>
      <c r="M43" s="108"/>
      <c r="N43" s="109"/>
      <c r="O43" s="111"/>
      <c r="P43" s="109"/>
      <c r="Q43" s="109"/>
      <c r="R43" s="108"/>
      <c r="S43" s="111"/>
      <c r="T43" s="108"/>
      <c r="U43" s="108"/>
      <c r="V43" s="108"/>
      <c r="W43" s="108"/>
      <c r="X43" s="113"/>
      <c r="Y43" s="113"/>
      <c r="Z43" s="113"/>
      <c r="AA43" s="114"/>
      <c r="AB43" s="108"/>
      <c r="AC43" s="109"/>
      <c r="AD43" s="201"/>
      <c r="AE43" s="201"/>
      <c r="AF43" s="202"/>
      <c r="AG43" s="203"/>
      <c r="AH43" s="203"/>
      <c r="AI43" s="204"/>
    </row>
    <row r="44" spans="1:35" ht="15">
      <c r="A44" s="108"/>
      <c r="B44" s="108"/>
      <c r="C44" s="109"/>
      <c r="D44" s="194"/>
      <c r="E44" s="109"/>
      <c r="F44" s="111"/>
      <c r="G44" s="112"/>
      <c r="H44" s="112"/>
      <c r="I44" s="143"/>
      <c r="J44" s="112"/>
      <c r="K44" s="195"/>
      <c r="L44" s="108"/>
      <c r="M44" s="108"/>
      <c r="N44" s="109"/>
      <c r="O44" s="111"/>
      <c r="P44" s="109"/>
      <c r="Q44" s="109"/>
      <c r="R44" s="108"/>
      <c r="S44" s="111"/>
      <c r="T44" s="108"/>
      <c r="U44" s="108"/>
      <c r="V44" s="108"/>
      <c r="W44" s="108"/>
      <c r="X44" s="113"/>
      <c r="Y44" s="113"/>
      <c r="Z44" s="113"/>
      <c r="AA44" s="114"/>
      <c r="AB44" s="108"/>
      <c r="AC44" s="109"/>
      <c r="AD44" s="201"/>
      <c r="AE44" s="201"/>
      <c r="AF44" s="205" t="s">
        <v>237</v>
      </c>
      <c r="AG44" s="206">
        <f>SUM(AG8:AG42)</f>
        <v>13018.550000000001</v>
      </c>
      <c r="AH44" s="206">
        <f>SUM(AH8:AH42)</f>
        <v>-351845.44000000006</v>
      </c>
      <c r="AI44" s="204"/>
    </row>
    <row r="45" spans="1:35" ht="15">
      <c r="A45" s="108"/>
      <c r="B45" s="108"/>
      <c r="C45" s="109"/>
      <c r="D45" s="194"/>
      <c r="E45" s="109"/>
      <c r="F45" s="111"/>
      <c r="G45" s="112"/>
      <c r="H45" s="112"/>
      <c r="I45" s="143"/>
      <c r="J45" s="112"/>
      <c r="K45" s="195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8"/>
      <c r="AC45" s="109"/>
      <c r="AD45" s="201"/>
      <c r="AE45" s="201"/>
      <c r="AF45" s="205" t="s">
        <v>238</v>
      </c>
      <c r="AG45" s="206"/>
      <c r="AH45" s="206">
        <f>IF(AG44&lt;&gt;0,AH44/AG44,0)</f>
        <v>-27.02646915363078</v>
      </c>
      <c r="AI45" s="204"/>
    </row>
    <row r="46" spans="3:34" ht="1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C46" s="107"/>
      <c r="AD46" s="107"/>
      <c r="AE46" s="107"/>
      <c r="AG46" s="118"/>
      <c r="AH46" s="118"/>
    </row>
    <row r="47" spans="3:34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C47" s="107"/>
      <c r="AD47" s="107"/>
      <c r="AE47" s="107"/>
      <c r="AF47" s="107"/>
      <c r="AG47" s="107"/>
      <c r="AH47" s="118"/>
    </row>
    <row r="48" spans="3:34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C48" s="107"/>
      <c r="AD48" s="107"/>
      <c r="AE48" s="107"/>
      <c r="AF48" s="107"/>
      <c r="AG48" s="107"/>
      <c r="AH48" s="118"/>
    </row>
    <row r="49" spans="3:34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C49" s="107"/>
      <c r="AD49" s="107"/>
      <c r="AE49" s="107"/>
      <c r="AF49" s="107"/>
      <c r="AG49" s="107"/>
      <c r="AH49" s="118"/>
    </row>
    <row r="50" spans="3:34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C50" s="107"/>
      <c r="AD50" s="107"/>
      <c r="AE50" s="107"/>
      <c r="AF50" s="107"/>
      <c r="AG50" s="107"/>
      <c r="AH50" s="118"/>
    </row>
    <row r="51" spans="3:34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F51" s="107"/>
      <c r="AG51" s="107"/>
      <c r="AH51" s="118"/>
    </row>
    <row r="52" spans="3:34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45">
      <formula1>"SI, NO"</formula1>
    </dataValidation>
    <dataValidation type="list" allowBlank="1" showInputMessage="1" showErrorMessage="1" errorTitle="ESCLUSIONE DAL CALCOLO" error="Selezionare 'SI' se si vuole escludere la Fattura dal CALCOLO" sqref="AI8:AI4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239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291</v>
      </c>
      <c r="B8" s="75" t="s">
        <v>81</v>
      </c>
      <c r="C8" s="76" t="s">
        <v>240</v>
      </c>
      <c r="D8" s="77" t="s">
        <v>241</v>
      </c>
      <c r="E8" s="78"/>
      <c r="F8" s="77"/>
      <c r="G8" s="208" t="s">
        <v>242</v>
      </c>
      <c r="H8" s="75"/>
      <c r="I8" s="77"/>
      <c r="J8" s="79">
        <v>4042.61</v>
      </c>
      <c r="K8" s="209"/>
      <c r="L8" s="210" t="s">
        <v>81</v>
      </c>
      <c r="M8" s="211">
        <f>IF(K8&lt;&gt;"",L8-K8,0)</f>
        <v>0</v>
      </c>
      <c r="N8" s="212">
        <v>4042.61</v>
      </c>
      <c r="O8" s="213">
        <f>IF(K8&lt;&gt;"",N8*M8,0)</f>
        <v>0</v>
      </c>
      <c r="P8">
        <f>IF(K8&lt;&gt;"",N8,0)</f>
        <v>0</v>
      </c>
    </row>
    <row r="9" spans="1:16" ht="12.75">
      <c r="A9" s="207">
        <v>292</v>
      </c>
      <c r="B9" s="75" t="s">
        <v>81</v>
      </c>
      <c r="C9" s="76" t="s">
        <v>240</v>
      </c>
      <c r="D9" s="77" t="s">
        <v>243</v>
      </c>
      <c r="E9" s="78"/>
      <c r="F9" s="77"/>
      <c r="G9" s="208" t="s">
        <v>242</v>
      </c>
      <c r="H9" s="75"/>
      <c r="I9" s="77"/>
      <c r="J9" s="79">
        <v>371</v>
      </c>
      <c r="K9" s="209"/>
      <c r="L9" s="210" t="s">
        <v>81</v>
      </c>
      <c r="M9" s="211">
        <f>IF(K9&lt;&gt;"",L9-K9,0)</f>
        <v>0</v>
      </c>
      <c r="N9" s="212">
        <v>371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296</v>
      </c>
      <c r="B10" s="75" t="s">
        <v>75</v>
      </c>
      <c r="C10" s="76" t="s">
        <v>244</v>
      </c>
      <c r="D10" s="77" t="s">
        <v>245</v>
      </c>
      <c r="E10" s="78"/>
      <c r="F10" s="77"/>
      <c r="G10" s="208" t="s">
        <v>135</v>
      </c>
      <c r="H10" s="75"/>
      <c r="I10" s="77"/>
      <c r="J10" s="79">
        <v>581.01</v>
      </c>
      <c r="K10" s="209"/>
      <c r="L10" s="210" t="s">
        <v>75</v>
      </c>
      <c r="M10" s="211">
        <f>IF(K10&lt;&gt;"",L10-K10,0)</f>
        <v>0</v>
      </c>
      <c r="N10" s="212">
        <v>581.01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322</v>
      </c>
      <c r="B11" s="75" t="s">
        <v>167</v>
      </c>
      <c r="C11" s="76" t="s">
        <v>246</v>
      </c>
      <c r="D11" s="77" t="s">
        <v>247</v>
      </c>
      <c r="E11" s="78"/>
      <c r="F11" s="77"/>
      <c r="G11" s="208" t="s">
        <v>248</v>
      </c>
      <c r="H11" s="75"/>
      <c r="I11" s="77"/>
      <c r="J11" s="79">
        <v>50</v>
      </c>
      <c r="K11" s="209"/>
      <c r="L11" s="210" t="s">
        <v>167</v>
      </c>
      <c r="M11" s="211">
        <f>IF(K11&lt;&gt;"",L11-K11,0)</f>
        <v>0</v>
      </c>
      <c r="N11" s="212">
        <v>50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323</v>
      </c>
      <c r="B12" s="75" t="s">
        <v>187</v>
      </c>
      <c r="C12" s="76" t="s">
        <v>249</v>
      </c>
      <c r="D12" s="77" t="s">
        <v>250</v>
      </c>
      <c r="E12" s="78"/>
      <c r="F12" s="77"/>
      <c r="G12" s="208" t="s">
        <v>135</v>
      </c>
      <c r="H12" s="75"/>
      <c r="I12" s="77"/>
      <c r="J12" s="79">
        <v>0.41</v>
      </c>
      <c r="K12" s="209"/>
      <c r="L12" s="210" t="s">
        <v>187</v>
      </c>
      <c r="M12" s="211">
        <f>IF(K12&lt;&gt;"",L12-K12,0)</f>
        <v>0</v>
      </c>
      <c r="N12" s="212">
        <v>0.41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335</v>
      </c>
      <c r="B13" s="75" t="s">
        <v>198</v>
      </c>
      <c r="C13" s="76" t="s">
        <v>251</v>
      </c>
      <c r="D13" s="77" t="s">
        <v>252</v>
      </c>
      <c r="E13" s="78"/>
      <c r="F13" s="77"/>
      <c r="G13" s="208" t="s">
        <v>135</v>
      </c>
      <c r="H13" s="75"/>
      <c r="I13" s="77"/>
      <c r="J13" s="79">
        <v>13.67</v>
      </c>
      <c r="K13" s="209"/>
      <c r="L13" s="210" t="s">
        <v>198</v>
      </c>
      <c r="M13" s="211">
        <f>IF(K13&lt;&gt;"",L13-K13,0)</f>
        <v>0</v>
      </c>
      <c r="N13" s="212">
        <v>13.67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341</v>
      </c>
      <c r="B14" s="75" t="s">
        <v>152</v>
      </c>
      <c r="C14" s="76" t="s">
        <v>244</v>
      </c>
      <c r="D14" s="77" t="s">
        <v>253</v>
      </c>
      <c r="E14" s="78"/>
      <c r="F14" s="77"/>
      <c r="G14" s="208" t="s">
        <v>135</v>
      </c>
      <c r="H14" s="75"/>
      <c r="I14" s="77"/>
      <c r="J14" s="79">
        <v>581.01</v>
      </c>
      <c r="K14" s="209"/>
      <c r="L14" s="210" t="s">
        <v>152</v>
      </c>
      <c r="M14" s="211">
        <f>IF(K14&lt;&gt;"",L14-K14,0)</f>
        <v>0</v>
      </c>
      <c r="N14" s="212">
        <v>581.01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346</v>
      </c>
      <c r="B15" s="75" t="s">
        <v>175</v>
      </c>
      <c r="C15" s="76" t="s">
        <v>254</v>
      </c>
      <c r="D15" s="77" t="s">
        <v>255</v>
      </c>
      <c r="E15" s="78"/>
      <c r="F15" s="77"/>
      <c r="G15" s="208" t="s">
        <v>256</v>
      </c>
      <c r="H15" s="75"/>
      <c r="I15" s="77"/>
      <c r="J15" s="79">
        <v>50</v>
      </c>
      <c r="K15" s="209"/>
      <c r="L15" s="210" t="s">
        <v>175</v>
      </c>
      <c r="M15" s="211">
        <f>IF(K15&lt;&gt;"",L15-K15,0)</f>
        <v>0</v>
      </c>
      <c r="N15" s="212">
        <v>50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350</v>
      </c>
      <c r="B16" s="75" t="s">
        <v>175</v>
      </c>
      <c r="C16" s="76" t="s">
        <v>257</v>
      </c>
      <c r="D16" s="77" t="s">
        <v>258</v>
      </c>
      <c r="E16" s="78"/>
      <c r="F16" s="77"/>
      <c r="G16" s="208" t="s">
        <v>259</v>
      </c>
      <c r="H16" s="75"/>
      <c r="I16" s="77"/>
      <c r="J16" s="79">
        <v>2118.44</v>
      </c>
      <c r="K16" s="209"/>
      <c r="L16" s="210" t="s">
        <v>175</v>
      </c>
      <c r="M16" s="211">
        <f>IF(K16&lt;&gt;"",L16-K16,0)</f>
        <v>0</v>
      </c>
      <c r="N16" s="212">
        <v>2118.44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351</v>
      </c>
      <c r="B17" s="75" t="s">
        <v>175</v>
      </c>
      <c r="C17" s="76" t="s">
        <v>257</v>
      </c>
      <c r="D17" s="77" t="s">
        <v>260</v>
      </c>
      <c r="E17" s="78"/>
      <c r="F17" s="77"/>
      <c r="G17" s="208" t="s">
        <v>261</v>
      </c>
      <c r="H17" s="75"/>
      <c r="I17" s="77"/>
      <c r="J17" s="79">
        <v>1432.17</v>
      </c>
      <c r="K17" s="209"/>
      <c r="L17" s="210" t="s">
        <v>175</v>
      </c>
      <c r="M17" s="211">
        <f>IF(K17&lt;&gt;"",L17-K17,0)</f>
        <v>0</v>
      </c>
      <c r="N17" s="212">
        <v>1432.17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353</v>
      </c>
      <c r="B18" s="75" t="s">
        <v>175</v>
      </c>
      <c r="C18" s="76" t="s">
        <v>240</v>
      </c>
      <c r="D18" s="77" t="s">
        <v>262</v>
      </c>
      <c r="E18" s="78"/>
      <c r="F18" s="77"/>
      <c r="G18" s="208" t="s">
        <v>263</v>
      </c>
      <c r="H18" s="75"/>
      <c r="I18" s="77"/>
      <c r="J18" s="79">
        <v>92.71</v>
      </c>
      <c r="K18" s="209"/>
      <c r="L18" s="210" t="s">
        <v>175</v>
      </c>
      <c r="M18" s="211">
        <f>IF(K18&lt;&gt;"",L18-K18,0)</f>
        <v>0</v>
      </c>
      <c r="N18" s="212">
        <v>92.71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354</v>
      </c>
      <c r="B19" s="75" t="s">
        <v>175</v>
      </c>
      <c r="C19" s="76" t="s">
        <v>240</v>
      </c>
      <c r="D19" s="77" t="s">
        <v>243</v>
      </c>
      <c r="E19" s="78"/>
      <c r="F19" s="77"/>
      <c r="G19" s="208" t="s">
        <v>242</v>
      </c>
      <c r="H19" s="75"/>
      <c r="I19" s="77"/>
      <c r="J19" s="79">
        <v>1553.68</v>
      </c>
      <c r="K19" s="209"/>
      <c r="L19" s="210" t="s">
        <v>175</v>
      </c>
      <c r="M19" s="211">
        <f>IF(K19&lt;&gt;"",L19-K19,0)</f>
        <v>0</v>
      </c>
      <c r="N19" s="212">
        <v>1553.68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359</v>
      </c>
      <c r="B20" s="75" t="s">
        <v>175</v>
      </c>
      <c r="C20" s="76" t="s">
        <v>240</v>
      </c>
      <c r="D20" s="77" t="s">
        <v>243</v>
      </c>
      <c r="E20" s="78"/>
      <c r="F20" s="77"/>
      <c r="G20" s="208" t="s">
        <v>242</v>
      </c>
      <c r="H20" s="75"/>
      <c r="I20" s="77"/>
      <c r="J20" s="79">
        <v>1976.47</v>
      </c>
      <c r="K20" s="209"/>
      <c r="L20" s="210" t="s">
        <v>175</v>
      </c>
      <c r="M20" s="211">
        <f>IF(K20&lt;&gt;"",L20-K20,0)</f>
        <v>0</v>
      </c>
      <c r="N20" s="212">
        <v>1976.47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360</v>
      </c>
      <c r="B21" s="75" t="s">
        <v>175</v>
      </c>
      <c r="C21" s="76" t="s">
        <v>264</v>
      </c>
      <c r="D21" s="77" t="s">
        <v>265</v>
      </c>
      <c r="E21" s="78"/>
      <c r="F21" s="77"/>
      <c r="G21" s="208" t="s">
        <v>135</v>
      </c>
      <c r="H21" s="75"/>
      <c r="I21" s="77"/>
      <c r="J21" s="79">
        <v>288</v>
      </c>
      <c r="K21" s="209"/>
      <c r="L21" s="210" t="s">
        <v>175</v>
      </c>
      <c r="M21" s="211">
        <f>IF(K21&lt;&gt;"",L21-K21,0)</f>
        <v>0</v>
      </c>
      <c r="N21" s="212">
        <v>288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361</v>
      </c>
      <c r="B22" s="75" t="s">
        <v>175</v>
      </c>
      <c r="C22" s="76" t="s">
        <v>266</v>
      </c>
      <c r="D22" s="77" t="s">
        <v>267</v>
      </c>
      <c r="E22" s="78"/>
      <c r="F22" s="77"/>
      <c r="G22" s="208" t="s">
        <v>268</v>
      </c>
      <c r="H22" s="75"/>
      <c r="I22" s="77"/>
      <c r="J22" s="79">
        <v>25.72</v>
      </c>
      <c r="K22" s="209"/>
      <c r="L22" s="210" t="s">
        <v>175</v>
      </c>
      <c r="M22" s="211">
        <f>IF(K22&lt;&gt;"",L22-K22,0)</f>
        <v>0</v>
      </c>
      <c r="N22" s="212">
        <v>25.72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381</v>
      </c>
      <c r="B23" s="75" t="s">
        <v>269</v>
      </c>
      <c r="C23" s="76" t="s">
        <v>266</v>
      </c>
      <c r="D23" s="77" t="s">
        <v>270</v>
      </c>
      <c r="E23" s="78"/>
      <c r="F23" s="77"/>
      <c r="G23" s="208" t="s">
        <v>271</v>
      </c>
      <c r="H23" s="75"/>
      <c r="I23" s="77"/>
      <c r="J23" s="79">
        <v>1095</v>
      </c>
      <c r="K23" s="209"/>
      <c r="L23" s="210" t="s">
        <v>269</v>
      </c>
      <c r="M23" s="211">
        <f>IF(K23&lt;&gt;"",L23-K23,0)</f>
        <v>0</v>
      </c>
      <c r="N23" s="212">
        <v>1095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382</v>
      </c>
      <c r="B24" s="75" t="s">
        <v>269</v>
      </c>
      <c r="C24" s="76" t="s">
        <v>266</v>
      </c>
      <c r="D24" s="77" t="s">
        <v>272</v>
      </c>
      <c r="E24" s="78"/>
      <c r="F24" s="77"/>
      <c r="G24" s="208" t="s">
        <v>273</v>
      </c>
      <c r="H24" s="75"/>
      <c r="I24" s="77"/>
      <c r="J24" s="79">
        <v>150</v>
      </c>
      <c r="K24" s="209"/>
      <c r="L24" s="210" t="s">
        <v>269</v>
      </c>
      <c r="M24" s="211">
        <f>IF(K24&lt;&gt;"",L24-K24,0)</f>
        <v>0</v>
      </c>
      <c r="N24" s="212">
        <v>150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386</v>
      </c>
      <c r="B25" s="75" t="s">
        <v>236</v>
      </c>
      <c r="C25" s="76" t="s">
        <v>244</v>
      </c>
      <c r="D25" s="77" t="s">
        <v>274</v>
      </c>
      <c r="E25" s="78"/>
      <c r="F25" s="77"/>
      <c r="G25" s="208" t="s">
        <v>135</v>
      </c>
      <c r="H25" s="75"/>
      <c r="I25" s="77"/>
      <c r="J25" s="79">
        <v>581.01</v>
      </c>
      <c r="K25" s="209"/>
      <c r="L25" s="210" t="s">
        <v>236</v>
      </c>
      <c r="M25" s="211">
        <f>IF(K25&lt;&gt;"",L25-K25,0)</f>
        <v>0</v>
      </c>
      <c r="N25" s="212">
        <v>581.01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390</v>
      </c>
      <c r="B26" s="75" t="s">
        <v>236</v>
      </c>
      <c r="C26" s="76" t="s">
        <v>251</v>
      </c>
      <c r="D26" s="77" t="s">
        <v>275</v>
      </c>
      <c r="E26" s="78"/>
      <c r="F26" s="77"/>
      <c r="G26" s="208" t="s">
        <v>135</v>
      </c>
      <c r="H26" s="75"/>
      <c r="I26" s="77"/>
      <c r="J26" s="79">
        <v>6</v>
      </c>
      <c r="K26" s="209"/>
      <c r="L26" s="210" t="s">
        <v>236</v>
      </c>
      <c r="M26" s="211">
        <f>IF(K26&lt;&gt;"",L26-K26,0)</f>
        <v>0</v>
      </c>
      <c r="N26" s="212">
        <v>6</v>
      </c>
      <c r="O26" s="213">
        <f>IF(K26&lt;&gt;"",N26*M26,0)</f>
        <v>0</v>
      </c>
      <c r="P26">
        <f>IF(K26&lt;&gt;"",N26,0)</f>
        <v>0</v>
      </c>
    </row>
    <row r="27" spans="1:15" ht="12.75">
      <c r="A27" s="207"/>
      <c r="B27" s="75"/>
      <c r="C27" s="76"/>
      <c r="D27" s="77"/>
      <c r="E27" s="78"/>
      <c r="F27" s="77"/>
      <c r="G27" s="208"/>
      <c r="H27" s="75"/>
      <c r="I27" s="77"/>
      <c r="J27" s="79"/>
      <c r="K27" s="214"/>
      <c r="L27" s="215"/>
      <c r="M27" s="216"/>
      <c r="N27" s="217"/>
      <c r="O27" s="218"/>
    </row>
    <row r="28" spans="1:15" ht="12.75">
      <c r="A28" s="207"/>
      <c r="B28" s="75"/>
      <c r="C28" s="76"/>
      <c r="D28" s="77"/>
      <c r="E28" s="78"/>
      <c r="F28" s="77"/>
      <c r="G28" s="208"/>
      <c r="H28" s="75"/>
      <c r="I28" s="77"/>
      <c r="J28" s="79"/>
      <c r="K28" s="214"/>
      <c r="L28" s="215"/>
      <c r="M28" s="219" t="s">
        <v>276</v>
      </c>
      <c r="N28" s="220">
        <f>SUM(P8:P26)</f>
        <v>0</v>
      </c>
      <c r="O28" s="221">
        <f>SUM(O8:O26)</f>
        <v>0</v>
      </c>
    </row>
    <row r="29" spans="1:15" ht="12.75">
      <c r="A29" s="207"/>
      <c r="B29" s="75"/>
      <c r="C29" s="76"/>
      <c r="D29" s="77"/>
      <c r="E29" s="78"/>
      <c r="F29" s="77"/>
      <c r="G29" s="208"/>
      <c r="H29" s="75"/>
      <c r="I29" s="77"/>
      <c r="J29" s="79"/>
      <c r="K29" s="214"/>
      <c r="L29" s="215"/>
      <c r="M29" s="219" t="s">
        <v>277</v>
      </c>
      <c r="N29" s="220"/>
      <c r="O29" s="221">
        <f>IF(N28&lt;&gt;0,O28/N28,0)</f>
        <v>0</v>
      </c>
    </row>
    <row r="30" spans="1:15" ht="12.75">
      <c r="A30" s="207"/>
      <c r="B30" s="75"/>
      <c r="C30" s="76"/>
      <c r="D30" s="77"/>
      <c r="E30" s="78"/>
      <c r="F30" s="77"/>
      <c r="G30" s="208"/>
      <c r="H30" s="75"/>
      <c r="I30" s="77"/>
      <c r="J30" s="79"/>
      <c r="K30" s="214"/>
      <c r="L30" s="215"/>
      <c r="M30" s="219"/>
      <c r="N30" s="220"/>
      <c r="O30" s="221"/>
    </row>
    <row r="31" spans="1:15" ht="12.75">
      <c r="A31" s="207"/>
      <c r="B31" s="75"/>
      <c r="C31" s="76"/>
      <c r="D31" s="77"/>
      <c r="E31" s="78"/>
      <c r="F31" s="77"/>
      <c r="G31" s="208"/>
      <c r="H31" s="75"/>
      <c r="I31" s="77"/>
      <c r="J31" s="79"/>
      <c r="K31" s="214"/>
      <c r="L31" s="215"/>
      <c r="M31" s="219" t="s">
        <v>237</v>
      </c>
      <c r="N31" s="220">
        <f>FattureTempi!AG44</f>
        <v>13018.550000000001</v>
      </c>
      <c r="O31" s="221">
        <f>FattureTempi!AH44</f>
        <v>-351845.44000000006</v>
      </c>
    </row>
    <row r="32" spans="1:15" ht="12.75">
      <c r="A32" s="207"/>
      <c r="B32" s="75"/>
      <c r="C32" s="76"/>
      <c r="D32" s="77"/>
      <c r="E32" s="78"/>
      <c r="F32" s="77"/>
      <c r="G32" s="208"/>
      <c r="H32" s="75"/>
      <c r="I32" s="77"/>
      <c r="J32" s="79"/>
      <c r="K32" s="214"/>
      <c r="L32" s="215"/>
      <c r="M32" s="219" t="s">
        <v>238</v>
      </c>
      <c r="N32" s="220"/>
      <c r="O32" s="221">
        <f>FattureTempi!AH45</f>
        <v>-27.02646915363078</v>
      </c>
    </row>
    <row r="33" spans="1:15" ht="12.75">
      <c r="A33" s="207"/>
      <c r="B33" s="75"/>
      <c r="C33" s="76"/>
      <c r="D33" s="77"/>
      <c r="E33" s="78"/>
      <c r="F33" s="77"/>
      <c r="G33" s="208"/>
      <c r="H33" s="75"/>
      <c r="I33" s="77"/>
      <c r="J33" s="79"/>
      <c r="K33" s="214"/>
      <c r="L33" s="215"/>
      <c r="M33" s="219"/>
      <c r="N33" s="220"/>
      <c r="O33" s="221"/>
    </row>
    <row r="34" spans="1:15" ht="12.7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22" t="s">
        <v>278</v>
      </c>
      <c r="N34" s="223">
        <f>N31+N28</f>
        <v>13018.550000000001</v>
      </c>
      <c r="O34" s="224">
        <f>O31+O28</f>
        <v>-351845.44000000006</v>
      </c>
    </row>
    <row r="35" spans="1:15" ht="12.75">
      <c r="A35" s="207"/>
      <c r="B35" s="75"/>
      <c r="C35" s="76"/>
      <c r="D35" s="77"/>
      <c r="E35" s="78"/>
      <c r="F35" s="77"/>
      <c r="G35" s="208"/>
      <c r="H35" s="75"/>
      <c r="I35" s="77"/>
      <c r="J35" s="79"/>
      <c r="K35" s="214"/>
      <c r="L35" s="215"/>
      <c r="M35" s="222" t="s">
        <v>279</v>
      </c>
      <c r="N35" s="223"/>
      <c r="O35" s="224">
        <f>(O34/N34)</f>
        <v>-27.02646915363078</v>
      </c>
    </row>
    <row r="36" ht="12.75">
      <c r="O36" s="135"/>
    </row>
    <row r="37" spans="9:10" ht="12.75">
      <c r="I37" s="6"/>
      <c r="J3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2018-10-18T13:13:38Z</dcterms:modified>
  <cp:category/>
  <cp:version/>
  <cp:contentType/>
  <cp:contentStatus/>
</cp:coreProperties>
</file>